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 firstSheet="1" activeTab="1"/>
  </bookViews>
  <sheets>
    <sheet name="մարզ.բյուջե" sheetId="53" r:id="rId1"/>
    <sheet name="11" sheetId="67" r:id="rId2"/>
  </sheets>
  <definedNames>
    <definedName name="_xlnm.Print_Titles" localSheetId="1">'11'!$A:$B</definedName>
  </definedNames>
  <calcPr calcId="144525"/>
</workbook>
</file>

<file path=xl/calcChain.xml><?xml version="1.0" encoding="utf-8"?>
<calcChain xmlns="http://schemas.openxmlformats.org/spreadsheetml/2006/main">
  <c r="CL14" i="67" l="1"/>
  <c r="CK14" i="67"/>
  <c r="CJ14" i="67"/>
  <c r="CI14" i="67"/>
  <c r="CH14" i="67"/>
  <c r="CG14" i="67"/>
  <c r="CF14" i="67"/>
  <c r="CE14" i="67"/>
  <c r="CD14" i="67"/>
  <c r="CC14" i="67"/>
  <c r="CB14" i="67"/>
  <c r="CA14" i="67"/>
  <c r="BZ14" i="67"/>
  <c r="BW14" i="67"/>
  <c r="BV14" i="67"/>
  <c r="BU14" i="67"/>
  <c r="BT14" i="67"/>
  <c r="BS14" i="67"/>
  <c r="BR14" i="67"/>
  <c r="BQ14" i="67"/>
  <c r="BP14" i="67"/>
  <c r="BO14" i="67"/>
  <c r="BN14" i="67"/>
  <c r="BM14" i="67"/>
  <c r="BL14" i="67"/>
  <c r="BK14" i="67"/>
  <c r="BJ14" i="67"/>
  <c r="BI14" i="67"/>
  <c r="BH14" i="67"/>
  <c r="BG14" i="67"/>
  <c r="BF14" i="67"/>
  <c r="BE14" i="67"/>
  <c r="BD14" i="67"/>
  <c r="BC14" i="67"/>
  <c r="BB14" i="67"/>
  <c r="BA14" i="67"/>
  <c r="AZ14" i="67"/>
  <c r="AY14" i="67"/>
  <c r="AX14" i="67"/>
  <c r="AW14" i="67"/>
  <c r="AS14" i="67"/>
  <c r="AR14" i="67"/>
  <c r="AQ14" i="67"/>
  <c r="AP14" i="67"/>
  <c r="AO14" i="67"/>
  <c r="AN14" i="67"/>
  <c r="AM14" i="67"/>
  <c r="AL14" i="67"/>
  <c r="AK14" i="67"/>
  <c r="AJ14" i="67"/>
  <c r="AK15" i="67" s="1"/>
  <c r="AI14" i="67"/>
  <c r="AH14" i="67"/>
  <c r="AG14" i="67"/>
  <c r="AF14" i="67"/>
  <c r="AD14" i="67"/>
  <c r="AC14" i="67"/>
  <c r="AA14" i="67"/>
  <c r="AB14" i="67" s="1"/>
  <c r="Z14" i="67"/>
  <c r="X14" i="67"/>
  <c r="Y14" i="67" s="1"/>
  <c r="W14" i="67"/>
  <c r="U14" i="67"/>
  <c r="V14" i="67" s="1"/>
  <c r="T14" i="67"/>
  <c r="R14" i="67"/>
  <c r="S14" i="67" s="1"/>
  <c r="Q14" i="67"/>
  <c r="O14" i="67"/>
  <c r="P14" i="67" s="1"/>
  <c r="N14" i="67"/>
  <c r="D14" i="67"/>
  <c r="C14" i="67"/>
  <c r="CN13" i="67"/>
  <c r="CM13" i="67"/>
  <c r="BY13" i="67"/>
  <c r="F13" i="67" s="1"/>
  <c r="BX13" i="67"/>
  <c r="AU13" i="67"/>
  <c r="AV13" i="67" s="1"/>
  <c r="AT13" i="67"/>
  <c r="AE13" i="67"/>
  <c r="AB13" i="67"/>
  <c r="Y13" i="67"/>
  <c r="V13" i="67"/>
  <c r="S13" i="67"/>
  <c r="P13" i="67"/>
  <c r="L13" i="67"/>
  <c r="K13" i="67"/>
  <c r="I13" i="67"/>
  <c r="J13" i="67" s="1"/>
  <c r="H13" i="67"/>
  <c r="E13" i="67"/>
  <c r="CN12" i="67"/>
  <c r="CM12" i="67"/>
  <c r="BY12" i="67"/>
  <c r="BX12" i="67"/>
  <c r="AU12" i="67"/>
  <c r="AT12" i="67"/>
  <c r="AE12" i="67"/>
  <c r="AB12" i="67"/>
  <c r="Y12" i="67"/>
  <c r="V12" i="67"/>
  <c r="S12" i="67"/>
  <c r="P12" i="67"/>
  <c r="L12" i="67"/>
  <c r="K12" i="67"/>
  <c r="I12" i="67"/>
  <c r="H12" i="67"/>
  <c r="E12" i="67"/>
  <c r="CN11" i="67"/>
  <c r="CM11" i="67"/>
  <c r="BY11" i="67"/>
  <c r="BX11" i="67"/>
  <c r="AU11" i="67"/>
  <c r="AV11" i="67" s="1"/>
  <c r="AT11" i="67"/>
  <c r="AE11" i="67"/>
  <c r="AB11" i="67"/>
  <c r="Y11" i="67"/>
  <c r="V11" i="67"/>
  <c r="S11" i="67"/>
  <c r="P11" i="67"/>
  <c r="L11" i="67"/>
  <c r="M11" i="67" s="1"/>
  <c r="K11" i="67"/>
  <c r="I11" i="67"/>
  <c r="J11" i="67" s="1"/>
  <c r="H11" i="67"/>
  <c r="E11" i="67"/>
  <c r="CN10" i="67"/>
  <c r="CM10" i="67"/>
  <c r="CM14" i="67" s="1"/>
  <c r="BY10" i="67"/>
  <c r="BX10" i="67"/>
  <c r="BX14" i="67" s="1"/>
  <c r="AU10" i="67"/>
  <c r="AT10" i="67"/>
  <c r="AT14" i="67" s="1"/>
  <c r="AE10" i="67"/>
  <c r="AB10" i="67"/>
  <c r="Y10" i="67"/>
  <c r="V10" i="67"/>
  <c r="S10" i="67"/>
  <c r="P10" i="67"/>
  <c r="L10" i="67"/>
  <c r="K10" i="67"/>
  <c r="K14" i="67" s="1"/>
  <c r="I10" i="67"/>
  <c r="H10" i="67"/>
  <c r="H14" i="67" s="1"/>
  <c r="I8" i="67"/>
  <c r="L8" i="67" s="1"/>
  <c r="O8" i="67" s="1"/>
  <c r="R8" i="67" s="1"/>
  <c r="U8" i="67" s="1"/>
  <c r="X8" i="67" s="1"/>
  <c r="AA8" i="67" s="1"/>
  <c r="AD8" i="67" s="1"/>
  <c r="AG8" i="67" s="1"/>
  <c r="AI8" i="67" s="1"/>
  <c r="AK8" i="67" s="1"/>
  <c r="AM8" i="67" s="1"/>
  <c r="AO8" i="67" s="1"/>
  <c r="AQ8" i="67" s="1"/>
  <c r="AS8" i="67" s="1"/>
  <c r="AU8" i="67" s="1"/>
  <c r="AX8" i="67" s="1"/>
  <c r="AZ8" i="67" s="1"/>
  <c r="BB8" i="67" s="1"/>
  <c r="BD8" i="67" s="1"/>
  <c r="BF8" i="67" s="1"/>
  <c r="BH8" i="67" s="1"/>
  <c r="BJ8" i="67" s="1"/>
  <c r="BL8" i="67" s="1"/>
  <c r="BN8" i="67" s="1"/>
  <c r="BP8" i="67" s="1"/>
  <c r="BR8" i="67" s="1"/>
  <c r="BT8" i="67" s="1"/>
  <c r="BV8" i="67" s="1"/>
  <c r="BY8" i="67" s="1"/>
  <c r="CA8" i="67" s="1"/>
  <c r="CC8" i="67" s="1"/>
  <c r="CE8" i="67" s="1"/>
  <c r="CG8" i="67" s="1"/>
  <c r="CI8" i="67" s="1"/>
  <c r="CK8" i="67" s="1"/>
  <c r="CN8" i="67" s="1"/>
  <c r="AV10" i="67" l="1"/>
  <c r="J12" i="67"/>
  <c r="M12" i="67"/>
  <c r="AV12" i="67"/>
  <c r="AE14" i="67"/>
  <c r="G13" i="67"/>
  <c r="E10" i="67"/>
  <c r="E14" i="67" s="1"/>
  <c r="F11" i="67"/>
  <c r="G11" i="67" s="1"/>
  <c r="CN14" i="67"/>
  <c r="F12" i="67"/>
  <c r="G12" i="67" s="1"/>
  <c r="I14" i="67"/>
  <c r="J14" i="67" s="1"/>
  <c r="BY14" i="67"/>
  <c r="H15" i="67"/>
  <c r="M10" i="67"/>
  <c r="M13" i="67"/>
  <c r="AU14" i="67"/>
  <c r="AV14" i="67" s="1"/>
  <c r="F10" i="67"/>
  <c r="J10" i="67"/>
  <c r="L14" i="67"/>
  <c r="M14" i="67" s="1"/>
  <c r="G10" i="67" l="1"/>
  <c r="F14" i="67"/>
  <c r="G14" i="67" s="1"/>
  <c r="D20" i="53" l="1"/>
  <c r="D19" i="53"/>
  <c r="D18" i="53"/>
  <c r="D17" i="53"/>
  <c r="C16" i="53"/>
  <c r="D16" i="53" s="1"/>
  <c r="I15" i="53"/>
  <c r="D15" i="53"/>
  <c r="I14" i="53"/>
  <c r="D14" i="53"/>
  <c r="I13" i="53"/>
  <c r="D13" i="53"/>
  <c r="I12" i="53"/>
  <c r="D12" i="53"/>
  <c r="I11" i="53"/>
  <c r="D11" i="53"/>
  <c r="I10" i="53"/>
  <c r="D10" i="53"/>
  <c r="I9" i="53"/>
  <c r="D9" i="53"/>
  <c r="I8" i="53"/>
  <c r="H8" i="53"/>
  <c r="G8" i="53"/>
  <c r="C8" i="53"/>
  <c r="C6" i="53" l="1"/>
  <c r="D6" i="53" s="1"/>
  <c r="D8" i="53"/>
  <c r="D90" i="53" l="1"/>
  <c r="D89" i="53"/>
  <c r="D88" i="53"/>
  <c r="D87" i="53"/>
  <c r="C87" i="53"/>
  <c r="D86" i="53"/>
  <c r="C85" i="53"/>
  <c r="D85" i="53" s="1"/>
  <c r="D84" i="53"/>
  <c r="D83" i="53"/>
  <c r="D82" i="53"/>
  <c r="D81" i="53"/>
  <c r="D80" i="53"/>
  <c r="D79" i="53"/>
  <c r="D78" i="53"/>
  <c r="D77" i="53"/>
  <c r="C77" i="53"/>
  <c r="C76" i="53"/>
  <c r="C74" i="53" s="1"/>
  <c r="D74" i="53" s="1"/>
  <c r="D64" i="53"/>
  <c r="D63" i="53"/>
  <c r="D62" i="53"/>
  <c r="C61" i="53"/>
  <c r="D61" i="53" s="1"/>
  <c r="D60" i="53"/>
  <c r="D58" i="53"/>
  <c r="D57" i="53"/>
  <c r="D56" i="53"/>
  <c r="D55" i="53"/>
  <c r="D54" i="53"/>
  <c r="D53" i="53"/>
  <c r="D52" i="53"/>
  <c r="C51" i="53"/>
  <c r="C50" i="53" s="1"/>
  <c r="D76" i="53" l="1"/>
  <c r="C48" i="53"/>
  <c r="D48" i="53" s="1"/>
  <c r="D50" i="53"/>
  <c r="D51" i="53"/>
  <c r="C59" i="53"/>
  <c r="D59" i="53" s="1"/>
  <c r="I37" i="53" l="1"/>
  <c r="I31" i="53"/>
  <c r="I32" i="53"/>
  <c r="I33" i="53"/>
  <c r="I34" i="53"/>
  <c r="I35" i="53"/>
  <c r="I36" i="53"/>
  <c r="H30" i="53"/>
  <c r="G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30" i="53"/>
  <c r="C38" i="53"/>
  <c r="C30" i="53"/>
  <c r="I30" i="53" l="1"/>
  <c r="C28" i="53"/>
  <c r="D28" i="53" s="1"/>
</calcChain>
</file>

<file path=xl/sharedStrings.xml><?xml version="1.0" encoding="utf-8"?>
<sst xmlns="http://schemas.openxmlformats.org/spreadsheetml/2006/main" count="220" uniqueCount="118">
  <si>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</si>
  <si>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</si>
  <si>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</si>
  <si>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</si>
  <si>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</si>
  <si>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</si>
  <si>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</si>
  <si>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</si>
  <si>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</si>
  <si>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</si>
  <si>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</si>
  <si>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</si>
  <si>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</si>
  <si>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</si>
  <si>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</si>
  <si>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</si>
  <si>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</si>
  <si>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</si>
  <si>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</si>
  <si>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</si>
  <si>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</si>
  <si>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</si>
  <si>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</si>
  <si>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</si>
  <si>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</si>
  <si>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</si>
  <si>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</si>
  <si>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</si>
  <si>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</si>
  <si>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</si>
  <si>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</si>
  <si>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</si>
  <si>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</si>
  <si>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</si>
  <si>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</si>
  <si>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</si>
  <si>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</si>
  <si>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</si>
  <si>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</si>
  <si>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</si>
  <si>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</si>
  <si>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</si>
  <si>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</si>
  <si>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</si>
  <si>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</si>
  <si>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</si>
  <si>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</si>
  <si>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</si>
  <si>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t xml:space="preserve">փաստ.                                                                           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</si>
  <si>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</si>
  <si>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>կատ. %-ը տար.նկատմ.</t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</si>
  <si>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</si>
  <si>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Եկամուտների անվանումները</t>
  </si>
  <si>
    <t>2022 թ. տեղական բյուջեով նախատեսված</t>
  </si>
  <si>
    <t>Ընդամենի մեջ արտահայտված %-ով</t>
  </si>
  <si>
    <t>անշարժ գույքի հարկ</t>
  </si>
  <si>
    <t>շարժական գույքի հարկ</t>
  </si>
  <si>
    <t>տեղական տուրք</t>
  </si>
  <si>
    <t>պետական տուրք</t>
  </si>
  <si>
    <t>գույքի վարձակալությունից մուտքեր</t>
  </si>
  <si>
    <t>ՄԱՐԶԻ ՀԱՄԱՅՆՔՆԵՐԻ 2022ԹՎԱԿԱՆԻ ՏԵՂԱԿԱՆ ԲՅՈՒՋԵՆԵՐԻ ՄԱՍԻՆ</t>
  </si>
  <si>
    <t>այլ եկամուտներ</t>
  </si>
  <si>
    <t>դոտացիա</t>
  </si>
  <si>
    <t>սուբվենցիա</t>
  </si>
  <si>
    <t>տեղական վճար</t>
  </si>
  <si>
    <t>ազգ.նվագ.ուսուց.փոխհատուցում</t>
  </si>
  <si>
    <t>պատվիր.լիազոր.ֆինանսավորում</t>
  </si>
  <si>
    <t>I</t>
  </si>
  <si>
    <t>II</t>
  </si>
  <si>
    <t>III</t>
  </si>
  <si>
    <t>ԸՆԴԱՄԵՆԸ ԵԿԱՄՈՒՏՆԵՐ (II+III)</t>
  </si>
  <si>
    <t>ՍԵՓԱԿԱՆ ԵԿԱՄՈՒՏՆԵՐ(1+2+3+4+5+6+7)</t>
  </si>
  <si>
    <t>ՏՐԱՆՍՖԵՐՏՆԵՐ (1+2+3+4+5)</t>
  </si>
  <si>
    <t>15.06.2022թ. դրությամբ</t>
  </si>
  <si>
    <t>Ընդամենը անշարժ գույքի հարկեր (տող1111+1112+1112.1)</t>
  </si>
  <si>
    <r>
      <t>տող 1120   Գույքային հարկեր  փոխադրամիջոցների համար</t>
    </r>
    <r>
      <rPr>
        <sz val="10"/>
        <rFont val="Arial Armenian"/>
        <family val="2"/>
      </rPr>
      <t/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</si>
  <si>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</si>
  <si>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</si>
  <si>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01.05.2022թ. դրությամբ</t>
  </si>
  <si>
    <t>Եկամուտների անվանումը</t>
  </si>
  <si>
    <t xml:space="preserve">    Գումարը   /հազար դրամ/</t>
  </si>
  <si>
    <t>%</t>
  </si>
  <si>
    <r>
      <t>Ընդամենը եկամուտներ  ( 2</t>
    </r>
    <r>
      <rPr>
        <b/>
        <i/>
        <u/>
        <sz val="20"/>
        <rFont val="GHEA Grapalat"/>
        <family val="3"/>
      </rPr>
      <t>+</t>
    </r>
    <r>
      <rPr>
        <b/>
        <i/>
        <u/>
        <sz val="14"/>
        <rFont val="GHEA Grapalat"/>
        <family val="3"/>
      </rPr>
      <t>3 )</t>
    </r>
  </si>
  <si>
    <t>այդ թվում</t>
  </si>
  <si>
    <r>
      <t>Ա. Սեփական եկամուտներ ( 2,1</t>
    </r>
    <r>
      <rPr>
        <b/>
        <sz val="16"/>
        <rFont val="GHEA Grapalat"/>
        <family val="3"/>
      </rPr>
      <t>+</t>
    </r>
    <r>
      <rPr>
        <b/>
        <sz val="12"/>
        <rFont val="GHEA Grapalat"/>
        <family val="3"/>
      </rPr>
      <t>2,2</t>
    </r>
    <r>
      <rPr>
        <b/>
        <sz val="16"/>
        <rFont val="GHEA Grapalat"/>
        <family val="3"/>
      </rPr>
      <t>+</t>
    </r>
    <r>
      <rPr>
        <b/>
        <sz val="12"/>
        <rFont val="GHEA Grapalat"/>
        <family val="3"/>
      </rPr>
      <t>2,3 )</t>
    </r>
  </si>
  <si>
    <r>
      <t>Սեփական եկամուտներ 5 հարկատեսակների գծով</t>
    </r>
    <r>
      <rPr>
        <sz val="8"/>
        <rFont val="GHEA Grapalat"/>
        <family val="3"/>
      </rPr>
      <t xml:space="preserve">
</t>
    </r>
    <r>
      <rPr>
        <sz val="12"/>
        <rFont val="GHEA Grapalat"/>
        <family val="3"/>
      </rPr>
      <t xml:space="preserve">(2,1,1 </t>
    </r>
    <r>
      <rPr>
        <sz val="18"/>
        <rFont val="GHEA Grapalat"/>
        <family val="3"/>
      </rPr>
      <t>+</t>
    </r>
    <r>
      <rPr>
        <sz val="12"/>
        <rFont val="GHEA Grapalat"/>
        <family val="3"/>
      </rPr>
      <t xml:space="preserve"> 2,1,2 </t>
    </r>
    <r>
      <rPr>
        <sz val="18"/>
        <rFont val="GHEA Grapalat"/>
        <family val="3"/>
      </rPr>
      <t>+</t>
    </r>
    <r>
      <rPr>
        <sz val="12"/>
        <rFont val="GHEA Grapalat"/>
        <family val="3"/>
      </rPr>
      <t xml:space="preserve"> 2,1,3 </t>
    </r>
    <r>
      <rPr>
        <sz val="18"/>
        <rFont val="GHEA Grapalat"/>
        <family val="3"/>
      </rPr>
      <t>+</t>
    </r>
    <r>
      <rPr>
        <sz val="12"/>
        <rFont val="GHEA Grapalat"/>
        <family val="3"/>
      </rPr>
      <t xml:space="preserve"> 2,1,4 </t>
    </r>
    <r>
      <rPr>
        <sz val="18"/>
        <rFont val="GHEA Grapalat"/>
        <family val="3"/>
      </rPr>
      <t>+</t>
    </r>
    <r>
      <rPr>
        <sz val="12"/>
        <rFont val="GHEA Grapalat"/>
        <family val="3"/>
      </rPr>
      <t xml:space="preserve"> 2,1,5) </t>
    </r>
  </si>
  <si>
    <t>2,1,1</t>
  </si>
  <si>
    <t>Անշարժ գույքի հարկ</t>
  </si>
  <si>
    <t>2,1,2</t>
  </si>
  <si>
    <t>Փոխադրամիջոցների հարկ</t>
  </si>
  <si>
    <t>2,1,3</t>
  </si>
  <si>
    <t>Տեղական տուրքեր</t>
  </si>
  <si>
    <t>2,1,4</t>
  </si>
  <si>
    <t>Պետական տուրքեր</t>
  </si>
  <si>
    <t>2,1,5</t>
  </si>
  <si>
    <t>Գույքի վարձակալությունից եկամուտներ</t>
  </si>
  <si>
    <t>Տեղական վճարներ</t>
  </si>
  <si>
    <t>Այլ եկամուտներ</t>
  </si>
  <si>
    <r>
      <t>Բ. Պաշտոնական տրանսֆերտներ  ( 3,1</t>
    </r>
    <r>
      <rPr>
        <b/>
        <sz val="16"/>
        <rFont val="GHEA Grapalat"/>
        <family val="3"/>
      </rPr>
      <t>+</t>
    </r>
    <r>
      <rPr>
        <b/>
        <sz val="12"/>
        <rFont val="GHEA Grapalat"/>
        <family val="3"/>
      </rPr>
      <t>3,2</t>
    </r>
    <r>
      <rPr>
        <b/>
        <sz val="16"/>
        <rFont val="GHEA Grapalat"/>
        <family val="3"/>
      </rPr>
      <t>+</t>
    </r>
    <r>
      <rPr>
        <b/>
        <sz val="12"/>
        <rFont val="GHEA Grapalat"/>
        <family val="3"/>
      </rPr>
      <t>3,3 )</t>
    </r>
  </si>
  <si>
    <t>Համահարթեցման սկզբունքով տրամադրվող դոտացիա</t>
  </si>
  <si>
    <r>
      <t>Սուբվենցիաներ  ( 3,2,1</t>
    </r>
    <r>
      <rPr>
        <sz val="16"/>
        <rFont val="GHEA Grapalat"/>
        <family val="3"/>
      </rPr>
      <t>+</t>
    </r>
    <r>
      <rPr>
        <sz val="12"/>
        <rFont val="GHEA Grapalat"/>
        <family val="3"/>
      </rPr>
      <t>3,2,2 )</t>
    </r>
  </si>
  <si>
    <t>3,2,1</t>
  </si>
  <si>
    <t>Ազգային նվագարանների գծով ուսուցման փոխհատուցում</t>
  </si>
  <si>
    <t>3,2,2</t>
  </si>
  <si>
    <t>Սուբվենցիոն ծրագրեր</t>
  </si>
  <si>
    <t>Այլ տրանսֆերտներ</t>
  </si>
  <si>
    <t>Մարզի 2022 թվականի տեղական բյուջեների վերաբերյալ</t>
  </si>
  <si>
    <t>01.04.2022թ. դրությամբ</t>
  </si>
  <si>
    <t>Քանի որ Նոյեմբերյան համայնքի 2022թ տեղական բյուջեն դեռևս հաստատված չէ, ապա մարզի ամփոփ տվյալների  մեջ արտահայտված են Նոյեմբերյան համայնքի 2021 թվականի տարեկան պլանները</t>
  </si>
  <si>
    <t>08.09.2022թ. դրությամբ</t>
  </si>
  <si>
    <t>տող 1343.Օրենքով սահմանված դեպ քերում համայնքային հիմնարկների կողմից առանց տեղական տուրքի գանձման մատուցվող ծառա յությունների կամ կատարվող գործո ղությունների դիմաց ստացվող (գանձվող) այլ վճարներ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</si>
  <si>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</si>
  <si>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 xml:space="preserve">ծրագիր   տարեկան </t>
  </si>
  <si>
    <t xml:space="preserve">տող 1111 Գույքահարկ համայնքների վարչական տարածքներում գտնվող շենքերի և շինությունների համար  /ապառք մինչև 2021թվական/                                                                  </t>
  </si>
  <si>
    <t>տող 1112 Հողի հարկ համայնքների վարչական տարածքներում գտնվող հողի համար  /ապառք մինչև 2021թվական/</t>
  </si>
  <si>
    <t>տող 1112.1 Անշարժ գույքի միասնական հարկ /2021թվականից հաշվարկված հարկ/</t>
  </si>
  <si>
    <r>
      <t xml:space="preserve"> ՀՀ ՏԱՎՈւՇԻ ՄԱՐԶԻ ՀԱՄԱՅՆՔՆԵՐԻ ԲՅՈՒՋԵՏԱՅԻՆ ԵԿԱՄՈՒՏՆԵՐԻ ՎԵՐԱԲԵՐՅԱԼ (աճողական) 2022թ. դեկտեմբերի 1-ի դրությամբ</t>
    </r>
    <r>
      <rPr>
        <b/>
        <sz val="10"/>
        <rFont val="GHEA Grapalat"/>
        <family val="3"/>
      </rPr>
      <t xml:space="preserve">       </t>
    </r>
  </si>
  <si>
    <t>փաստացի 11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</si>
</sst>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\ _₽_-;\-* #,##0.0\ _₽_-;_-* &quot;-&quot;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12"/>
      <name val="Times Armenian"/>
      <family val="1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u/>
      <sz val="14"/>
      <name val="GHEA Grapalat"/>
      <family val="3"/>
    </font>
    <font>
      <b/>
      <i/>
      <u/>
      <sz val="20"/>
      <name val="GHEA Grapalat"/>
      <family val="3"/>
    </font>
    <font>
      <b/>
      <i/>
      <u val="singleAccounting"/>
      <sz val="14"/>
      <name val="GHEA Grapalat"/>
      <family val="3"/>
    </font>
    <font>
      <b/>
      <sz val="16"/>
      <name val="GHEA Grapalat"/>
      <family val="3"/>
    </font>
    <font>
      <sz val="18"/>
      <name val="GHEA Grapalat"/>
      <family val="3"/>
    </font>
    <font>
      <i/>
      <u/>
      <sz val="11"/>
      <name val="GHEA Grapalat"/>
      <family val="3"/>
    </font>
    <font>
      <i/>
      <sz val="11"/>
      <name val="GHEA Grapalat"/>
      <family val="3"/>
    </font>
    <font>
      <sz val="16"/>
      <name val="GHEA Grapalat"/>
      <family val="3"/>
    </font>
    <font>
      <b/>
      <sz val="14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6" fillId="0" borderId="0"/>
  </cellStyleXfs>
  <cellXfs count="213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14" fillId="6" borderId="10" xfId="0" applyNumberFormat="1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6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164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4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0" fontId="19" fillId="0" borderId="0" xfId="0" applyFont="1"/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166" fontId="25" fillId="0" borderId="10" xfId="0" applyNumberFormat="1" applyFont="1" applyFill="1" applyBorder="1" applyAlignment="1">
      <alignment vertical="center"/>
    </xf>
    <xf numFmtId="165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166" fontId="21" fillId="0" borderId="10" xfId="0" applyNumberFormat="1" applyFont="1" applyFill="1" applyBorder="1" applyAlignment="1">
      <alignment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166" fontId="17" fillId="0" borderId="10" xfId="0" applyNumberFormat="1" applyFont="1" applyFill="1" applyBorder="1" applyAlignment="1">
      <alignment vertical="center" wrapText="1"/>
    </xf>
    <xf numFmtId="165" fontId="17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vertical="center" wrapText="1"/>
    </xf>
    <xf numFmtId="166" fontId="29" fillId="0" borderId="10" xfId="0" applyNumberFormat="1" applyFont="1" applyFill="1" applyBorder="1" applyAlignment="1">
      <alignment vertical="center" wrapText="1"/>
    </xf>
    <xf numFmtId="165" fontId="29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8" fillId="0" borderId="10" xfId="0" applyFont="1" applyFill="1" applyBorder="1" applyAlignment="1">
      <alignment vertical="center"/>
    </xf>
    <xf numFmtId="166" fontId="29" fillId="0" borderId="10" xfId="0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vertical="center"/>
    </xf>
    <xf numFmtId="166" fontId="21" fillId="0" borderId="10" xfId="0" applyNumberFormat="1" applyFont="1" applyFill="1" applyBorder="1" applyAlignment="1">
      <alignment vertical="center"/>
    </xf>
    <xf numFmtId="166" fontId="17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/>
    </xf>
    <xf numFmtId="1" fontId="14" fillId="6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Border="1" applyProtection="1">
      <protection locked="0"/>
    </xf>
    <xf numFmtId="1" fontId="15" fillId="6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9" fillId="0" borderId="10" xfId="0" applyNumberFormat="1" applyFont="1" applyFill="1" applyBorder="1" applyAlignment="1" applyProtection="1">
      <alignment vertical="center" wrapText="1"/>
    </xf>
    <xf numFmtId="0" fontId="3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7" xfId="0" applyNumberFormat="1" applyFont="1" applyFill="1" applyBorder="1" applyAlignment="1" applyProtection="1">
      <alignment horizontal="center" vertical="center" wrapText="1"/>
    </xf>
    <xf numFmtId="4" fontId="10" fillId="0" borderId="15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workbookViewId="0">
      <selection activeCell="D18" sqref="D18"/>
    </sheetView>
  </sheetViews>
  <sheetFormatPr defaultRowHeight="17.25" x14ac:dyDescent="0.3"/>
  <cols>
    <col min="1" max="1" width="7.42578125" style="43" customWidth="1"/>
    <col min="2" max="2" width="64" style="43" customWidth="1"/>
    <col min="3" max="3" width="21.85546875" style="43" customWidth="1"/>
    <col min="4" max="4" width="15.7109375" style="43" customWidth="1"/>
    <col min="5" max="5" width="4.7109375" style="43" customWidth="1"/>
    <col min="6" max="6" width="9.140625" style="43"/>
    <col min="7" max="7" width="15" style="43" customWidth="1"/>
    <col min="8" max="8" width="16.85546875" style="43" customWidth="1"/>
    <col min="9" max="9" width="17.42578125" style="43" customWidth="1"/>
    <col min="10" max="16384" width="9.140625" style="43"/>
  </cols>
  <sheetData>
    <row r="2" spans="1:9" ht="22.5" customHeight="1" x14ac:dyDescent="0.3">
      <c r="B2" s="54" t="s">
        <v>60</v>
      </c>
    </row>
    <row r="3" spans="1:9" ht="31.5" customHeight="1" x14ac:dyDescent="0.3">
      <c r="B3" s="43" t="s">
        <v>109</v>
      </c>
    </row>
    <row r="4" spans="1:9" ht="20.25" customHeight="1" x14ac:dyDescent="0.3">
      <c r="D4" s="44" t="s">
        <v>1</v>
      </c>
    </row>
    <row r="5" spans="1:9" s="42" customFormat="1" ht="72" customHeight="1" x14ac:dyDescent="0.25">
      <c r="A5" s="40" t="s">
        <v>2</v>
      </c>
      <c r="B5" s="40" t="s">
        <v>52</v>
      </c>
      <c r="C5" s="41" t="s">
        <v>53</v>
      </c>
      <c r="D5" s="41" t="s">
        <v>54</v>
      </c>
    </row>
    <row r="6" spans="1:9" s="44" customFormat="1" ht="30" customHeight="1" x14ac:dyDescent="0.25">
      <c r="A6" s="48" t="s">
        <v>67</v>
      </c>
      <c r="B6" s="48" t="s">
        <v>70</v>
      </c>
      <c r="C6" s="49">
        <f>C8+C16</f>
        <v>5933209.5000000009</v>
      </c>
      <c r="D6" s="50">
        <f>C6/C6*100</f>
        <v>100</v>
      </c>
    </row>
    <row r="7" spans="1:9" s="44" customFormat="1" ht="10.5" customHeight="1" x14ac:dyDescent="0.25">
      <c r="A7" s="45"/>
      <c r="B7" s="45"/>
      <c r="C7" s="46"/>
      <c r="D7" s="47"/>
    </row>
    <row r="8" spans="1:9" s="44" customFormat="1" ht="19.5" customHeight="1" x14ac:dyDescent="0.25">
      <c r="A8" s="51" t="s">
        <v>68</v>
      </c>
      <c r="B8" s="51" t="s">
        <v>71</v>
      </c>
      <c r="C8" s="52">
        <f>C9+C10+C11+C12+C13+C14+C15</f>
        <v>1505992.2000000002</v>
      </c>
      <c r="D8" s="53">
        <f>C8/$C$28*100</f>
        <v>26.756702548727702</v>
      </c>
      <c r="G8" s="52">
        <f t="shared" ref="G8:H8" si="0">G9+G10+G11+G12+G13+G14+G15</f>
        <v>505.5</v>
      </c>
      <c r="H8" s="52">
        <f t="shared" si="0"/>
        <v>457.1</v>
      </c>
      <c r="I8" s="46">
        <f t="shared" ref="I8:I13" si="1">G8-H8</f>
        <v>48.399999999999977</v>
      </c>
    </row>
    <row r="9" spans="1:9" s="44" customFormat="1" ht="19.5" customHeight="1" x14ac:dyDescent="0.25">
      <c r="A9" s="45">
        <v>1</v>
      </c>
      <c r="B9" s="45" t="s">
        <v>55</v>
      </c>
      <c r="C9" s="46">
        <v>304910.09999999998</v>
      </c>
      <c r="D9" s="53">
        <f t="shared" ref="D9:D20" si="2">C9/$C$28*100</f>
        <v>5.4172849300300596</v>
      </c>
      <c r="G9" s="46">
        <v>49.3</v>
      </c>
      <c r="H9" s="46">
        <v>79.400000000000006</v>
      </c>
      <c r="I9" s="46">
        <f t="shared" si="1"/>
        <v>-30.100000000000009</v>
      </c>
    </row>
    <row r="10" spans="1:9" s="44" customFormat="1" ht="19.5" customHeight="1" x14ac:dyDescent="0.25">
      <c r="A10" s="45">
        <v>2</v>
      </c>
      <c r="B10" s="45" t="s">
        <v>56</v>
      </c>
      <c r="C10" s="46">
        <v>585008</v>
      </c>
      <c r="D10" s="53">
        <f t="shared" si="2"/>
        <v>10.393735800640993</v>
      </c>
      <c r="G10" s="46">
        <v>227.9</v>
      </c>
      <c r="H10" s="46">
        <v>160.69999999999999</v>
      </c>
      <c r="I10" s="46">
        <f t="shared" si="1"/>
        <v>67.200000000000017</v>
      </c>
    </row>
    <row r="11" spans="1:9" s="44" customFormat="1" ht="19.5" customHeight="1" x14ac:dyDescent="0.25">
      <c r="A11" s="45">
        <v>3</v>
      </c>
      <c r="B11" s="45" t="s">
        <v>57</v>
      </c>
      <c r="C11" s="46">
        <v>47627.3</v>
      </c>
      <c r="D11" s="53">
        <f t="shared" si="2"/>
        <v>0.84618598907684817</v>
      </c>
      <c r="G11" s="46">
        <v>18.600000000000001</v>
      </c>
      <c r="H11" s="46">
        <v>18.5</v>
      </c>
      <c r="I11" s="46">
        <f t="shared" si="1"/>
        <v>0.10000000000000142</v>
      </c>
    </row>
    <row r="12" spans="1:9" s="44" customFormat="1" ht="19.5" customHeight="1" x14ac:dyDescent="0.25">
      <c r="A12" s="45">
        <v>4</v>
      </c>
      <c r="B12" s="45" t="s">
        <v>58</v>
      </c>
      <c r="C12" s="46">
        <v>26195.3</v>
      </c>
      <c r="D12" s="53">
        <f t="shared" si="2"/>
        <v>0.46540735753789864</v>
      </c>
      <c r="G12" s="46">
        <v>10.8</v>
      </c>
      <c r="H12" s="46">
        <v>9</v>
      </c>
      <c r="I12" s="46">
        <f t="shared" si="1"/>
        <v>1.8000000000000007</v>
      </c>
    </row>
    <row r="13" spans="1:9" s="44" customFormat="1" ht="19.5" customHeight="1" x14ac:dyDescent="0.25">
      <c r="A13" s="45">
        <v>5</v>
      </c>
      <c r="B13" s="45" t="s">
        <v>59</v>
      </c>
      <c r="C13" s="46">
        <v>131907.5</v>
      </c>
      <c r="D13" s="53">
        <f t="shared" si="2"/>
        <v>2.3435777034212384</v>
      </c>
      <c r="G13" s="46">
        <v>41.4</v>
      </c>
      <c r="H13" s="46">
        <v>42.7</v>
      </c>
      <c r="I13" s="46">
        <f t="shared" si="1"/>
        <v>-1.3000000000000043</v>
      </c>
    </row>
    <row r="14" spans="1:9" s="44" customFormat="1" ht="19.5" customHeight="1" x14ac:dyDescent="0.25">
      <c r="A14" s="45">
        <v>6</v>
      </c>
      <c r="B14" s="45" t="s">
        <v>64</v>
      </c>
      <c r="C14" s="46">
        <v>365818.8</v>
      </c>
      <c r="D14" s="53">
        <f t="shared" si="2"/>
        <v>6.4994392522965976</v>
      </c>
      <c r="G14" s="46">
        <v>136.4</v>
      </c>
      <c r="H14" s="46">
        <v>115.3</v>
      </c>
      <c r="I14" s="46">
        <f>G14-H14</f>
        <v>21.100000000000009</v>
      </c>
    </row>
    <row r="15" spans="1:9" s="44" customFormat="1" ht="19.5" customHeight="1" x14ac:dyDescent="0.25">
      <c r="A15" s="45">
        <v>7</v>
      </c>
      <c r="B15" s="45" t="s">
        <v>61</v>
      </c>
      <c r="C15" s="46">
        <v>44525.2</v>
      </c>
      <c r="D15" s="53">
        <f t="shared" si="2"/>
        <v>0.79107151572405909</v>
      </c>
      <c r="G15" s="40">
        <v>21.1</v>
      </c>
      <c r="H15" s="40">
        <v>31.5</v>
      </c>
      <c r="I15" s="46">
        <f>G15-H15</f>
        <v>-10.399999999999999</v>
      </c>
    </row>
    <row r="16" spans="1:9" s="44" customFormat="1" ht="27.75" customHeight="1" x14ac:dyDescent="0.25">
      <c r="A16" s="51" t="s">
        <v>69</v>
      </c>
      <c r="B16" s="51" t="s">
        <v>72</v>
      </c>
      <c r="C16" s="52">
        <f>C17+C18+C19+C20+C21</f>
        <v>4427217.3000000007</v>
      </c>
      <c r="D16" s="53">
        <f t="shared" si="2"/>
        <v>78.657602884451435</v>
      </c>
    </row>
    <row r="17" spans="1:9" s="44" customFormat="1" ht="19.5" customHeight="1" x14ac:dyDescent="0.25">
      <c r="A17" s="45">
        <v>1</v>
      </c>
      <c r="B17" s="45" t="s">
        <v>62</v>
      </c>
      <c r="C17" s="46">
        <v>3768352.2</v>
      </c>
      <c r="D17" s="53">
        <f t="shared" si="2"/>
        <v>66.951660781671791</v>
      </c>
    </row>
    <row r="18" spans="1:9" s="44" customFormat="1" ht="19.5" customHeight="1" x14ac:dyDescent="0.25">
      <c r="A18" s="45">
        <v>2</v>
      </c>
      <c r="B18" s="45" t="s">
        <v>63</v>
      </c>
      <c r="C18" s="46">
        <v>629781.4</v>
      </c>
      <c r="D18" s="53">
        <f t="shared" si="2"/>
        <v>11.189217042771734</v>
      </c>
    </row>
    <row r="19" spans="1:9" s="44" customFormat="1" ht="19.5" customHeight="1" x14ac:dyDescent="0.25">
      <c r="A19" s="45">
        <v>3</v>
      </c>
      <c r="B19" s="45" t="s">
        <v>65</v>
      </c>
      <c r="C19" s="46">
        <v>23095.7</v>
      </c>
      <c r="D19" s="53">
        <f t="shared" si="2"/>
        <v>0.41033730125205847</v>
      </c>
    </row>
    <row r="20" spans="1:9" s="44" customFormat="1" ht="19.5" customHeight="1" x14ac:dyDescent="0.25">
      <c r="A20" s="45">
        <v>4</v>
      </c>
      <c r="B20" s="45" t="s">
        <v>66</v>
      </c>
      <c r="C20" s="46">
        <v>5988</v>
      </c>
      <c r="D20" s="53">
        <f t="shared" si="2"/>
        <v>0.10638775875584311</v>
      </c>
    </row>
    <row r="21" spans="1:9" s="44" customFormat="1" ht="19.5" customHeight="1" x14ac:dyDescent="0.25">
      <c r="A21" s="45">
        <v>5</v>
      </c>
      <c r="B21" s="45"/>
      <c r="C21" s="46"/>
      <c r="D21" s="47"/>
    </row>
    <row r="24" spans="1:9" ht="22.5" customHeight="1" x14ac:dyDescent="0.3">
      <c r="B24" s="54" t="s">
        <v>60</v>
      </c>
    </row>
    <row r="25" spans="1:9" ht="31.5" customHeight="1" x14ac:dyDescent="0.3">
      <c r="B25" s="43" t="s">
        <v>73</v>
      </c>
    </row>
    <row r="26" spans="1:9" ht="20.25" customHeight="1" x14ac:dyDescent="0.3">
      <c r="D26" s="44" t="s">
        <v>1</v>
      </c>
    </row>
    <row r="27" spans="1:9" s="42" customFormat="1" ht="72" customHeight="1" x14ac:dyDescent="0.25">
      <c r="A27" s="40" t="s">
        <v>2</v>
      </c>
      <c r="B27" s="40" t="s">
        <v>52</v>
      </c>
      <c r="C27" s="41" t="s">
        <v>53</v>
      </c>
      <c r="D27" s="41" t="s">
        <v>54</v>
      </c>
    </row>
    <row r="28" spans="1:9" s="44" customFormat="1" ht="30" customHeight="1" x14ac:dyDescent="0.25">
      <c r="A28" s="48" t="s">
        <v>67</v>
      </c>
      <c r="B28" s="48" t="s">
        <v>70</v>
      </c>
      <c r="C28" s="49">
        <f>C30+C38</f>
        <v>5628467.1000000006</v>
      </c>
      <c r="D28" s="50">
        <f>C28/C28*100</f>
        <v>100</v>
      </c>
    </row>
    <row r="29" spans="1:9" s="44" customFormat="1" ht="10.5" customHeight="1" x14ac:dyDescent="0.25">
      <c r="A29" s="45"/>
      <c r="B29" s="45"/>
      <c r="C29" s="46"/>
      <c r="D29" s="47"/>
    </row>
    <row r="30" spans="1:9" s="44" customFormat="1" ht="19.5" customHeight="1" x14ac:dyDescent="0.25">
      <c r="A30" s="51" t="s">
        <v>68</v>
      </c>
      <c r="B30" s="51" t="s">
        <v>71</v>
      </c>
      <c r="C30" s="52">
        <f>C31+C32+C33+C34+C35+C36+C37</f>
        <v>1505992.2000000002</v>
      </c>
      <c r="D30" s="53">
        <f>C30/$C$28*100</f>
        <v>26.756702548727702</v>
      </c>
      <c r="G30" s="52">
        <f t="shared" ref="G30:H30" si="3">G31+G32+G33+G34+G35+G36+G37</f>
        <v>505.5</v>
      </c>
      <c r="H30" s="52">
        <f t="shared" si="3"/>
        <v>457.1</v>
      </c>
      <c r="I30" s="46">
        <f t="shared" ref="I30:I35" si="4">G30-H30</f>
        <v>48.399999999999977</v>
      </c>
    </row>
    <row r="31" spans="1:9" s="44" customFormat="1" ht="19.5" customHeight="1" x14ac:dyDescent="0.25">
      <c r="A31" s="45">
        <v>1</v>
      </c>
      <c r="B31" s="45" t="s">
        <v>55</v>
      </c>
      <c r="C31" s="46">
        <v>304910.09999999998</v>
      </c>
      <c r="D31" s="53">
        <f t="shared" ref="D31:D42" si="5">C31/$C$28*100</f>
        <v>5.4172849300300596</v>
      </c>
      <c r="G31" s="46">
        <v>49.3</v>
      </c>
      <c r="H31" s="46">
        <v>79.400000000000006</v>
      </c>
      <c r="I31" s="46">
        <f t="shared" si="4"/>
        <v>-30.100000000000009</v>
      </c>
    </row>
    <row r="32" spans="1:9" s="44" customFormat="1" ht="19.5" customHeight="1" x14ac:dyDescent="0.25">
      <c r="A32" s="45">
        <v>2</v>
      </c>
      <c r="B32" s="45" t="s">
        <v>56</v>
      </c>
      <c r="C32" s="46">
        <v>585008</v>
      </c>
      <c r="D32" s="53">
        <f t="shared" si="5"/>
        <v>10.393735800640993</v>
      </c>
      <c r="G32" s="46">
        <v>227.9</v>
      </c>
      <c r="H32" s="46">
        <v>160.69999999999999</v>
      </c>
      <c r="I32" s="46">
        <f t="shared" si="4"/>
        <v>67.200000000000017</v>
      </c>
    </row>
    <row r="33" spans="1:9" s="44" customFormat="1" ht="19.5" customHeight="1" x14ac:dyDescent="0.25">
      <c r="A33" s="45">
        <v>3</v>
      </c>
      <c r="B33" s="45" t="s">
        <v>57</v>
      </c>
      <c r="C33" s="46">
        <v>47627.3</v>
      </c>
      <c r="D33" s="53">
        <f t="shared" si="5"/>
        <v>0.84618598907684817</v>
      </c>
      <c r="G33" s="46">
        <v>18.600000000000001</v>
      </c>
      <c r="H33" s="46">
        <v>18.5</v>
      </c>
      <c r="I33" s="46">
        <f t="shared" si="4"/>
        <v>0.10000000000000142</v>
      </c>
    </row>
    <row r="34" spans="1:9" s="44" customFormat="1" ht="19.5" customHeight="1" x14ac:dyDescent="0.25">
      <c r="A34" s="45">
        <v>4</v>
      </c>
      <c r="B34" s="45" t="s">
        <v>58</v>
      </c>
      <c r="C34" s="46">
        <v>26195.3</v>
      </c>
      <c r="D34" s="53">
        <f t="shared" si="5"/>
        <v>0.46540735753789864</v>
      </c>
      <c r="G34" s="46">
        <v>10.8</v>
      </c>
      <c r="H34" s="46">
        <v>9</v>
      </c>
      <c r="I34" s="46">
        <f t="shared" si="4"/>
        <v>1.8000000000000007</v>
      </c>
    </row>
    <row r="35" spans="1:9" s="44" customFormat="1" ht="19.5" customHeight="1" x14ac:dyDescent="0.25">
      <c r="A35" s="45">
        <v>5</v>
      </c>
      <c r="B35" s="45" t="s">
        <v>59</v>
      </c>
      <c r="C35" s="46">
        <v>131907.5</v>
      </c>
      <c r="D35" s="53">
        <f t="shared" si="5"/>
        <v>2.3435777034212384</v>
      </c>
      <c r="G35" s="46">
        <v>41.4</v>
      </c>
      <c r="H35" s="46">
        <v>42.7</v>
      </c>
      <c r="I35" s="46">
        <f t="shared" si="4"/>
        <v>-1.3000000000000043</v>
      </c>
    </row>
    <row r="36" spans="1:9" s="44" customFormat="1" ht="19.5" customHeight="1" x14ac:dyDescent="0.25">
      <c r="A36" s="45">
        <v>6</v>
      </c>
      <c r="B36" s="45" t="s">
        <v>64</v>
      </c>
      <c r="C36" s="46">
        <v>365818.8</v>
      </c>
      <c r="D36" s="53">
        <f t="shared" si="5"/>
        <v>6.4994392522965976</v>
      </c>
      <c r="G36" s="46">
        <v>136.4</v>
      </c>
      <c r="H36" s="46">
        <v>115.3</v>
      </c>
      <c r="I36" s="46">
        <f>G36-H36</f>
        <v>21.100000000000009</v>
      </c>
    </row>
    <row r="37" spans="1:9" s="44" customFormat="1" ht="19.5" customHeight="1" x14ac:dyDescent="0.25">
      <c r="A37" s="45">
        <v>7</v>
      </c>
      <c r="B37" s="45" t="s">
        <v>61</v>
      </c>
      <c r="C37" s="46">
        <v>44525.2</v>
      </c>
      <c r="D37" s="53">
        <f t="shared" si="5"/>
        <v>0.79107151572405909</v>
      </c>
      <c r="G37" s="40">
        <v>21.1</v>
      </c>
      <c r="H37" s="40">
        <v>31.5</v>
      </c>
      <c r="I37" s="46">
        <f>G37-H37</f>
        <v>-10.399999999999999</v>
      </c>
    </row>
    <row r="38" spans="1:9" s="44" customFormat="1" ht="27.75" customHeight="1" x14ac:dyDescent="0.25">
      <c r="A38" s="51" t="s">
        <v>69</v>
      </c>
      <c r="B38" s="51" t="s">
        <v>72</v>
      </c>
      <c r="C38" s="52">
        <f>C39+C40+C41+C42+C43</f>
        <v>4122474.9000000004</v>
      </c>
      <c r="D38" s="53">
        <f t="shared" si="5"/>
        <v>73.243297451272298</v>
      </c>
    </row>
    <row r="39" spans="1:9" s="44" customFormat="1" ht="19.5" customHeight="1" x14ac:dyDescent="0.25">
      <c r="A39" s="45">
        <v>1</v>
      </c>
      <c r="B39" s="45" t="s">
        <v>62</v>
      </c>
      <c r="C39" s="46">
        <v>3768352.2</v>
      </c>
      <c r="D39" s="53">
        <f t="shared" si="5"/>
        <v>66.951660781671791</v>
      </c>
    </row>
    <row r="40" spans="1:9" s="44" customFormat="1" ht="19.5" customHeight="1" x14ac:dyDescent="0.25">
      <c r="A40" s="45">
        <v>2</v>
      </c>
      <c r="B40" s="45" t="s">
        <v>63</v>
      </c>
      <c r="C40" s="46">
        <v>325039</v>
      </c>
      <c r="D40" s="53">
        <f t="shared" si="5"/>
        <v>5.7749116095926007</v>
      </c>
    </row>
    <row r="41" spans="1:9" s="44" customFormat="1" ht="19.5" customHeight="1" x14ac:dyDescent="0.25">
      <c r="A41" s="45">
        <v>3</v>
      </c>
      <c r="B41" s="45" t="s">
        <v>65</v>
      </c>
      <c r="C41" s="46">
        <v>23095.7</v>
      </c>
      <c r="D41" s="53">
        <f t="shared" si="5"/>
        <v>0.41033730125205847</v>
      </c>
    </row>
    <row r="42" spans="1:9" s="44" customFormat="1" ht="19.5" customHeight="1" x14ac:dyDescent="0.25">
      <c r="A42" s="45">
        <v>4</v>
      </c>
      <c r="B42" s="45" t="s">
        <v>66</v>
      </c>
      <c r="C42" s="46">
        <v>5988</v>
      </c>
      <c r="D42" s="53">
        <f t="shared" si="5"/>
        <v>0.10638775875584311</v>
      </c>
    </row>
    <row r="43" spans="1:9" s="44" customFormat="1" ht="19.5" customHeight="1" x14ac:dyDescent="0.25">
      <c r="A43" s="45">
        <v>5</v>
      </c>
      <c r="B43" s="45"/>
      <c r="C43" s="46"/>
      <c r="D43" s="47"/>
    </row>
    <row r="46" spans="1:9" s="59" customFormat="1" ht="26.25" customHeight="1" x14ac:dyDescent="0.3">
      <c r="A46" s="58"/>
      <c r="B46" s="59" t="s">
        <v>78</v>
      </c>
      <c r="C46" s="58"/>
    </row>
    <row r="47" spans="1:9" s="62" customFormat="1" ht="41.25" customHeight="1" x14ac:dyDescent="0.25">
      <c r="A47" s="60" t="s">
        <v>2</v>
      </c>
      <c r="B47" s="60" t="s">
        <v>79</v>
      </c>
      <c r="C47" s="61" t="s">
        <v>80</v>
      </c>
      <c r="D47" s="60" t="s">
        <v>81</v>
      </c>
    </row>
    <row r="48" spans="1:9" s="67" customFormat="1" ht="28.5" customHeight="1" x14ac:dyDescent="0.25">
      <c r="A48" s="63">
        <v>1</v>
      </c>
      <c r="B48" s="64" t="s">
        <v>82</v>
      </c>
      <c r="C48" s="65">
        <f>C50+C59</f>
        <v>5382434.7000000002</v>
      </c>
      <c r="D48" s="66">
        <f>C48*100/C48</f>
        <v>100</v>
      </c>
    </row>
    <row r="49" spans="1:4" s="67" customFormat="1" ht="18" customHeight="1" x14ac:dyDescent="0.25">
      <c r="A49" s="63"/>
      <c r="B49" s="68" t="s">
        <v>83</v>
      </c>
      <c r="C49" s="65"/>
      <c r="D49" s="66"/>
    </row>
    <row r="50" spans="1:4" s="73" customFormat="1" ht="30" customHeight="1" x14ac:dyDescent="0.25">
      <c r="A50" s="69">
        <v>2</v>
      </c>
      <c r="B50" s="70" t="s">
        <v>84</v>
      </c>
      <c r="C50" s="71">
        <f>C51+C57+C58</f>
        <v>1505992.2000000002</v>
      </c>
      <c r="D50" s="72">
        <f>C50*100/$C$56</f>
        <v>1141.7032390121867</v>
      </c>
    </row>
    <row r="51" spans="1:4" s="73" customFormat="1" ht="45.75" customHeight="1" x14ac:dyDescent="0.25">
      <c r="A51" s="74">
        <v>2.1</v>
      </c>
      <c r="B51" s="75" t="s">
        <v>85</v>
      </c>
      <c r="C51" s="76">
        <f>C52+C53+C54+C55+C56</f>
        <v>1095648.2000000002</v>
      </c>
      <c r="D51" s="77">
        <f t="shared" ref="D51:D64" si="6">C51*100/$C$56</f>
        <v>830.61857741220183</v>
      </c>
    </row>
    <row r="52" spans="1:4" s="82" customFormat="1" ht="21" customHeight="1" x14ac:dyDescent="0.3">
      <c r="A52" s="78" t="s">
        <v>86</v>
      </c>
      <c r="B52" s="79" t="s">
        <v>87</v>
      </c>
      <c r="C52" s="80">
        <v>304910.09999999998</v>
      </c>
      <c r="D52" s="81">
        <f t="shared" si="6"/>
        <v>231.15448325531145</v>
      </c>
    </row>
    <row r="53" spans="1:4" s="82" customFormat="1" ht="21" customHeight="1" x14ac:dyDescent="0.3">
      <c r="A53" s="78" t="s">
        <v>88</v>
      </c>
      <c r="B53" s="83" t="s">
        <v>89</v>
      </c>
      <c r="C53" s="84">
        <v>585008</v>
      </c>
      <c r="D53" s="81">
        <f t="shared" si="6"/>
        <v>443.49866383640051</v>
      </c>
    </row>
    <row r="54" spans="1:4" s="82" customFormat="1" ht="21" customHeight="1" x14ac:dyDescent="0.3">
      <c r="A54" s="78" t="s">
        <v>90</v>
      </c>
      <c r="B54" s="79" t="s">
        <v>91</v>
      </c>
      <c r="C54" s="80">
        <v>47627.3</v>
      </c>
      <c r="D54" s="81">
        <f t="shared" si="6"/>
        <v>36.106589845156641</v>
      </c>
    </row>
    <row r="55" spans="1:4" s="82" customFormat="1" ht="21" customHeight="1" x14ac:dyDescent="0.3">
      <c r="A55" s="78" t="s">
        <v>92</v>
      </c>
      <c r="B55" s="79" t="s">
        <v>93</v>
      </c>
      <c r="C55" s="80">
        <v>26195.3</v>
      </c>
      <c r="D55" s="81">
        <f t="shared" si="6"/>
        <v>19.858840475333093</v>
      </c>
    </row>
    <row r="56" spans="1:4" s="82" customFormat="1" ht="21" customHeight="1" x14ac:dyDescent="0.3">
      <c r="A56" s="78" t="s">
        <v>94</v>
      </c>
      <c r="B56" s="79" t="s">
        <v>95</v>
      </c>
      <c r="C56" s="80">
        <v>131907.5</v>
      </c>
      <c r="D56" s="81">
        <f t="shared" si="6"/>
        <v>100</v>
      </c>
    </row>
    <row r="57" spans="1:4" s="59" customFormat="1" ht="21" customHeight="1" x14ac:dyDescent="0.3">
      <c r="A57" s="85">
        <v>2.2000000000000002</v>
      </c>
      <c r="B57" s="75" t="s">
        <v>96</v>
      </c>
      <c r="C57" s="76">
        <v>365818.8</v>
      </c>
      <c r="D57" s="77">
        <f t="shared" si="6"/>
        <v>277.32979550063493</v>
      </c>
    </row>
    <row r="58" spans="1:4" s="59" customFormat="1" ht="21" customHeight="1" x14ac:dyDescent="0.3">
      <c r="A58" s="85">
        <v>2.2999999999999998</v>
      </c>
      <c r="B58" s="75" t="s">
        <v>97</v>
      </c>
      <c r="C58" s="76">
        <v>44525.2</v>
      </c>
      <c r="D58" s="77">
        <f t="shared" si="6"/>
        <v>33.754866099349925</v>
      </c>
    </row>
    <row r="59" spans="1:4" s="73" customFormat="1" ht="30.75" customHeight="1" x14ac:dyDescent="0.25">
      <c r="A59" s="69">
        <v>3</v>
      </c>
      <c r="B59" s="86" t="s">
        <v>98</v>
      </c>
      <c r="C59" s="87">
        <f>C60+C61+C64</f>
        <v>3876442.5</v>
      </c>
      <c r="D59" s="72">
        <f t="shared" si="6"/>
        <v>2938.7582207228552</v>
      </c>
    </row>
    <row r="60" spans="1:4" s="59" customFormat="1" ht="21" customHeight="1" x14ac:dyDescent="0.3">
      <c r="A60" s="85">
        <v>3.1</v>
      </c>
      <c r="B60" s="68" t="s">
        <v>99</v>
      </c>
      <c r="C60" s="88">
        <v>3768352.2</v>
      </c>
      <c r="D60" s="77">
        <f t="shared" si="6"/>
        <v>2856.8142069253076</v>
      </c>
    </row>
    <row r="61" spans="1:4" s="59" customFormat="1" ht="21" customHeight="1" x14ac:dyDescent="0.3">
      <c r="A61" s="85">
        <v>3.2</v>
      </c>
      <c r="B61" s="68" t="s">
        <v>100</v>
      </c>
      <c r="C61" s="88">
        <f>C62+C63</f>
        <v>104101.3</v>
      </c>
      <c r="D61" s="77">
        <f t="shared" si="6"/>
        <v>78.919924947406329</v>
      </c>
    </row>
    <row r="62" spans="1:4" s="82" customFormat="1" ht="21" customHeight="1" x14ac:dyDescent="0.3">
      <c r="A62" s="89" t="s">
        <v>101</v>
      </c>
      <c r="B62" s="83" t="s">
        <v>102</v>
      </c>
      <c r="C62" s="84">
        <v>23095.7</v>
      </c>
      <c r="D62" s="81">
        <f t="shared" si="6"/>
        <v>17.509011997043384</v>
      </c>
    </row>
    <row r="63" spans="1:4" s="82" customFormat="1" ht="21" customHeight="1" x14ac:dyDescent="0.3">
      <c r="A63" s="89" t="s">
        <v>103</v>
      </c>
      <c r="B63" s="83" t="s">
        <v>104</v>
      </c>
      <c r="C63" s="84">
        <v>81005.600000000006</v>
      </c>
      <c r="D63" s="81">
        <f t="shared" si="6"/>
        <v>61.410912950362949</v>
      </c>
    </row>
    <row r="64" spans="1:4" s="59" customFormat="1" ht="21" customHeight="1" x14ac:dyDescent="0.3">
      <c r="A64" s="85">
        <v>3.3</v>
      </c>
      <c r="B64" s="68" t="s">
        <v>105</v>
      </c>
      <c r="C64" s="88">
        <v>3989</v>
      </c>
      <c r="D64" s="77">
        <f t="shared" si="6"/>
        <v>3.0240888501411973</v>
      </c>
    </row>
    <row r="70" spans="1:4" s="59" customFormat="1" ht="21.75" customHeight="1" x14ac:dyDescent="0.3">
      <c r="A70" s="58"/>
      <c r="C70" s="58"/>
    </row>
    <row r="71" spans="1:4" s="59" customFormat="1" ht="24.75" customHeight="1" x14ac:dyDescent="0.35">
      <c r="A71" s="58"/>
      <c r="B71" s="104" t="s">
        <v>106</v>
      </c>
      <c r="C71" s="104"/>
    </row>
    <row r="72" spans="1:4" s="59" customFormat="1" ht="26.25" customHeight="1" x14ac:dyDescent="0.3">
      <c r="A72" s="58"/>
      <c r="B72" s="59" t="s">
        <v>107</v>
      </c>
      <c r="C72" s="58"/>
    </row>
    <row r="73" spans="1:4" s="62" customFormat="1" ht="41.25" customHeight="1" x14ac:dyDescent="0.25">
      <c r="A73" s="60" t="s">
        <v>2</v>
      </c>
      <c r="B73" s="60" t="s">
        <v>79</v>
      </c>
      <c r="C73" s="61" t="s">
        <v>80</v>
      </c>
      <c r="D73" s="60" t="s">
        <v>81</v>
      </c>
    </row>
    <row r="74" spans="1:4" s="67" customFormat="1" ht="28.5" customHeight="1" x14ac:dyDescent="0.25">
      <c r="A74" s="63">
        <v>1</v>
      </c>
      <c r="B74" s="64" t="s">
        <v>82</v>
      </c>
      <c r="C74" s="65">
        <f>C76+C85</f>
        <v>5667387.5</v>
      </c>
      <c r="D74" s="66">
        <f>C74*100/C74</f>
        <v>100</v>
      </c>
    </row>
    <row r="75" spans="1:4" s="67" customFormat="1" ht="18" customHeight="1" x14ac:dyDescent="0.25">
      <c r="A75" s="63"/>
      <c r="B75" s="68" t="s">
        <v>83</v>
      </c>
      <c r="C75" s="65"/>
      <c r="D75" s="66"/>
    </row>
    <row r="76" spans="1:4" s="73" customFormat="1" ht="30" customHeight="1" x14ac:dyDescent="0.25">
      <c r="A76" s="69">
        <v>2</v>
      </c>
      <c r="B76" s="70" t="s">
        <v>84</v>
      </c>
      <c r="C76" s="71">
        <f>C77+C83+C84</f>
        <v>1545599.0999999999</v>
      </c>
      <c r="D76" s="72">
        <f>C76*100/$C$56</f>
        <v>1171.7295074199724</v>
      </c>
    </row>
    <row r="77" spans="1:4" s="73" customFormat="1" ht="45.75" customHeight="1" x14ac:dyDescent="0.25">
      <c r="A77" s="74">
        <v>2.1</v>
      </c>
      <c r="B77" s="75" t="s">
        <v>85</v>
      </c>
      <c r="C77" s="76">
        <f>C78+C79+C80+C81+C82</f>
        <v>1124679.2999999998</v>
      </c>
      <c r="D77" s="77">
        <f t="shared" ref="D77:D90" si="7">C77*100/$C$56</f>
        <v>852.62725773742955</v>
      </c>
    </row>
    <row r="78" spans="1:4" s="82" customFormat="1" ht="21" customHeight="1" x14ac:dyDescent="0.3">
      <c r="A78" s="78" t="s">
        <v>86</v>
      </c>
      <c r="B78" s="79" t="s">
        <v>87</v>
      </c>
      <c r="C78" s="80">
        <v>385073.5</v>
      </c>
      <c r="D78" s="81">
        <f t="shared" si="7"/>
        <v>291.9269184845441</v>
      </c>
    </row>
    <row r="79" spans="1:4" s="82" customFormat="1" ht="21" customHeight="1" x14ac:dyDescent="0.3">
      <c r="A79" s="78" t="s">
        <v>88</v>
      </c>
      <c r="B79" s="83" t="s">
        <v>89</v>
      </c>
      <c r="C79" s="84">
        <v>541038.19999999995</v>
      </c>
      <c r="D79" s="81">
        <f t="shared" si="7"/>
        <v>410.16485036862946</v>
      </c>
    </row>
    <row r="80" spans="1:4" s="82" customFormat="1" ht="21" customHeight="1" x14ac:dyDescent="0.3">
      <c r="A80" s="78" t="s">
        <v>90</v>
      </c>
      <c r="B80" s="79" t="s">
        <v>91</v>
      </c>
      <c r="C80" s="80">
        <v>48822.6</v>
      </c>
      <c r="D80" s="81">
        <f t="shared" si="7"/>
        <v>37.012755150389481</v>
      </c>
    </row>
    <row r="81" spans="1:4" s="82" customFormat="1" ht="21" customHeight="1" x14ac:dyDescent="0.3">
      <c r="A81" s="78" t="s">
        <v>92</v>
      </c>
      <c r="B81" s="79" t="s">
        <v>93</v>
      </c>
      <c r="C81" s="80">
        <v>26400</v>
      </c>
      <c r="D81" s="81">
        <f t="shared" si="7"/>
        <v>20.014024979625873</v>
      </c>
    </row>
    <row r="82" spans="1:4" s="82" customFormat="1" ht="21" customHeight="1" x14ac:dyDescent="0.3">
      <c r="A82" s="78" t="s">
        <v>94</v>
      </c>
      <c r="B82" s="79" t="s">
        <v>95</v>
      </c>
      <c r="C82" s="80">
        <v>123345</v>
      </c>
      <c r="D82" s="81">
        <f t="shared" si="7"/>
        <v>93.508708754240658</v>
      </c>
    </row>
    <row r="83" spans="1:4" s="59" customFormat="1" ht="21" customHeight="1" x14ac:dyDescent="0.3">
      <c r="A83" s="85">
        <v>2.2000000000000002</v>
      </c>
      <c r="B83" s="75" t="s">
        <v>96</v>
      </c>
      <c r="C83" s="76">
        <v>362516.2</v>
      </c>
      <c r="D83" s="77">
        <f t="shared" si="7"/>
        <v>274.82607129996398</v>
      </c>
    </row>
    <row r="84" spans="1:4" s="59" customFormat="1" ht="21" customHeight="1" x14ac:dyDescent="0.3">
      <c r="A84" s="85">
        <v>2.2999999999999998</v>
      </c>
      <c r="B84" s="75" t="s">
        <v>97</v>
      </c>
      <c r="C84" s="76">
        <v>58403.6</v>
      </c>
      <c r="D84" s="77">
        <f t="shared" si="7"/>
        <v>44.276178382578699</v>
      </c>
    </row>
    <row r="85" spans="1:4" s="73" customFormat="1" ht="30.75" customHeight="1" x14ac:dyDescent="0.25">
      <c r="A85" s="69">
        <v>3</v>
      </c>
      <c r="B85" s="86" t="s">
        <v>98</v>
      </c>
      <c r="C85" s="87">
        <f>C86+C87+C90</f>
        <v>4121788.4</v>
      </c>
      <c r="D85" s="72">
        <f t="shared" si="7"/>
        <v>3124.7566666034909</v>
      </c>
    </row>
    <row r="86" spans="1:4" s="59" customFormat="1" ht="21" customHeight="1" x14ac:dyDescent="0.3">
      <c r="A86" s="85">
        <v>3.1</v>
      </c>
      <c r="B86" s="68" t="s">
        <v>99</v>
      </c>
      <c r="C86" s="88">
        <v>3768352.2</v>
      </c>
      <c r="D86" s="77">
        <f t="shared" si="7"/>
        <v>2856.8142069253076</v>
      </c>
    </row>
    <row r="87" spans="1:4" s="59" customFormat="1" ht="21" customHeight="1" x14ac:dyDescent="0.3">
      <c r="A87" s="85">
        <v>3.2</v>
      </c>
      <c r="B87" s="68" t="s">
        <v>100</v>
      </c>
      <c r="C87" s="88">
        <f>C88+C89</f>
        <v>343963.9</v>
      </c>
      <c r="D87" s="77">
        <f t="shared" si="7"/>
        <v>260.76144267763397</v>
      </c>
    </row>
    <row r="88" spans="1:4" s="82" customFormat="1" ht="21" customHeight="1" x14ac:dyDescent="0.3">
      <c r="A88" s="78" t="s">
        <v>101</v>
      </c>
      <c r="B88" s="83" t="s">
        <v>102</v>
      </c>
      <c r="C88" s="84">
        <v>23095.7</v>
      </c>
      <c r="D88" s="81">
        <f t="shared" si="7"/>
        <v>17.509011997043384</v>
      </c>
    </row>
    <row r="89" spans="1:4" s="82" customFormat="1" ht="21" customHeight="1" x14ac:dyDescent="0.3">
      <c r="A89" s="78" t="s">
        <v>103</v>
      </c>
      <c r="B89" s="83" t="s">
        <v>104</v>
      </c>
      <c r="C89" s="84">
        <v>320868.2</v>
      </c>
      <c r="D89" s="81">
        <f t="shared" si="7"/>
        <v>243.25243068059058</v>
      </c>
    </row>
    <row r="90" spans="1:4" s="59" customFormat="1" ht="21" customHeight="1" x14ac:dyDescent="0.3">
      <c r="A90" s="85">
        <v>3.3</v>
      </c>
      <c r="B90" s="68" t="s">
        <v>105</v>
      </c>
      <c r="C90" s="88">
        <v>9472.2999999999993</v>
      </c>
      <c r="D90" s="77">
        <f t="shared" si="7"/>
        <v>7.1810170005496268</v>
      </c>
    </row>
    <row r="91" spans="1:4" s="59" customFormat="1" x14ac:dyDescent="0.3">
      <c r="A91" s="58"/>
      <c r="C91" s="58"/>
    </row>
    <row r="92" spans="1:4" s="59" customFormat="1" ht="27.75" customHeight="1" x14ac:dyDescent="0.3">
      <c r="A92" s="58"/>
      <c r="B92" s="105" t="s">
        <v>108</v>
      </c>
      <c r="C92" s="105"/>
    </row>
    <row r="93" spans="1:4" s="59" customFormat="1" x14ac:dyDescent="0.3">
      <c r="A93" s="58"/>
      <c r="C93" s="58"/>
    </row>
    <row r="94" spans="1:4" s="59" customFormat="1" x14ac:dyDescent="0.3">
      <c r="A94" s="58"/>
      <c r="C94" s="58"/>
    </row>
    <row r="95" spans="1:4" s="59" customFormat="1" x14ac:dyDescent="0.3">
      <c r="A95" s="58"/>
      <c r="C95" s="58"/>
    </row>
    <row r="96" spans="1:4" s="59" customFormat="1" x14ac:dyDescent="0.3">
      <c r="A96" s="58"/>
      <c r="C96" s="58"/>
    </row>
  </sheetData>
  <mergeCells count="2">
    <mergeCell ref="B71:C71"/>
    <mergeCell ref="B92:C92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455"/>
  <sheetViews>
    <sheetView tabSelected="1" zoomScaleNormal="100" zoomScaleSheetLayoutView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H8" sqref="H8"/>
    </sheetView>
  </sheetViews>
  <sheetFormatPr defaultColWidth="9" defaultRowHeight="13.5" x14ac:dyDescent="0.25"/>
  <cols>
    <col min="1" max="1" width="3.85546875" style="8" customWidth="1"/>
    <col min="2" max="2" width="11.140625" style="8" customWidth="1"/>
    <col min="3" max="3" width="7.140625" style="1" customWidth="1"/>
    <col min="4" max="4" width="6.7109375" style="1" customWidth="1"/>
    <col min="5" max="5" width="10.28515625" style="8" customWidth="1"/>
    <col min="6" max="6" width="9.7109375" style="8" customWidth="1"/>
    <col min="7" max="7" width="5.42578125" style="8" customWidth="1"/>
    <col min="8" max="8" width="9.140625" style="8" customWidth="1"/>
    <col min="9" max="9" width="9" style="8" customWidth="1"/>
    <col min="10" max="10" width="5.28515625" style="8" customWidth="1"/>
    <col min="11" max="11" width="8.85546875" style="8" customWidth="1"/>
    <col min="12" max="12" width="8.7109375" style="8" customWidth="1"/>
    <col min="13" max="13" width="5.28515625" style="8" customWidth="1"/>
    <col min="14" max="14" width="8.28515625" style="8" customWidth="1"/>
    <col min="15" max="15" width="8.140625" style="8" customWidth="1"/>
    <col min="16" max="16" width="5.28515625" style="8" customWidth="1"/>
    <col min="17" max="18" width="8" style="8" customWidth="1"/>
    <col min="19" max="19" width="4.85546875" style="8" customWidth="1"/>
    <col min="20" max="20" width="9.28515625" style="8" customWidth="1"/>
    <col min="21" max="21" width="8.5703125" style="8" customWidth="1"/>
    <col min="22" max="22" width="5.28515625" style="8" customWidth="1"/>
    <col min="23" max="23" width="9.28515625" style="8" customWidth="1"/>
    <col min="24" max="24" width="8.85546875" style="8" customWidth="1"/>
    <col min="25" max="25" width="5" style="8" customWidth="1"/>
    <col min="26" max="26" width="8" style="8" customWidth="1"/>
    <col min="27" max="27" width="7.85546875" style="8" customWidth="1"/>
    <col min="28" max="28" width="5.5703125" style="8" customWidth="1"/>
    <col min="29" max="29" width="8.42578125" style="8" customWidth="1"/>
    <col min="30" max="30" width="7" style="8" customWidth="1"/>
    <col min="31" max="31" width="6.5703125" style="8" customWidth="1"/>
    <col min="32" max="35" width="10.42578125" style="8" hidden="1" customWidth="1"/>
    <col min="36" max="37" width="10" style="8" customWidth="1"/>
    <col min="38" max="39" width="18" style="8" hidden="1" customWidth="1"/>
    <col min="40" max="40" width="8.5703125" style="8" customWidth="1"/>
    <col min="41" max="41" width="8" style="8" customWidth="1"/>
    <col min="42" max="45" width="12.7109375" style="8" hidden="1" customWidth="1"/>
    <col min="46" max="46" width="7.42578125" style="8" customWidth="1"/>
    <col min="47" max="47" width="7.140625" style="8" customWidth="1"/>
    <col min="48" max="48" width="5" style="8" customWidth="1"/>
    <col min="49" max="49" width="7.7109375" style="8" customWidth="1"/>
    <col min="50" max="50" width="6.7109375" style="8" customWidth="1"/>
    <col min="51" max="51" width="8.42578125" style="8" hidden="1" customWidth="1"/>
    <col min="52" max="52" width="9.140625" style="8" hidden="1" customWidth="1"/>
    <col min="53" max="53" width="7" style="8" customWidth="1"/>
    <col min="54" max="54" width="7.140625" style="8" customWidth="1"/>
    <col min="55" max="55" width="9" style="8" customWidth="1"/>
    <col min="56" max="56" width="7.42578125" style="8" customWidth="1"/>
    <col min="57" max="58" width="10.85546875" style="8" hidden="1" customWidth="1"/>
    <col min="59" max="59" width="6.42578125" style="3" customWidth="1"/>
    <col min="60" max="60" width="6" style="3" customWidth="1"/>
    <col min="61" max="61" width="3.7109375" style="3" customWidth="1"/>
    <col min="62" max="62" width="4.7109375" style="3" customWidth="1"/>
    <col min="63" max="63" width="8.28515625" style="8" customWidth="1"/>
    <col min="64" max="64" width="7.85546875" style="8" customWidth="1"/>
    <col min="65" max="65" width="7.7109375" style="3" customWidth="1"/>
    <col min="66" max="66" width="6.85546875" style="3" customWidth="1"/>
    <col min="67" max="67" width="8.5703125" style="3" customWidth="1"/>
    <col min="68" max="68" width="6.5703125" style="3" customWidth="1"/>
    <col min="69" max="69" width="7.42578125" style="24" customWidth="1"/>
    <col min="70" max="70" width="7" style="24" customWidth="1"/>
    <col min="71" max="71" width="4.42578125" style="24" customWidth="1"/>
    <col min="72" max="72" width="6.42578125" style="24" customWidth="1"/>
    <col min="73" max="74" width="7.5703125" style="24" customWidth="1"/>
    <col min="75" max="75" width="12.7109375" style="8" hidden="1" customWidth="1"/>
    <col min="76" max="76" width="10.42578125" style="8" customWidth="1"/>
    <col min="77" max="77" width="9.5703125" style="8" customWidth="1"/>
    <col min="78" max="78" width="0.140625" style="3" hidden="1" customWidth="1"/>
    <col min="79" max="79" width="16" style="3" hidden="1" customWidth="1"/>
    <col min="80" max="80" width="8.5703125" style="3" customWidth="1"/>
    <col min="81" max="81" width="8.7109375" style="3" customWidth="1"/>
    <col min="82" max="83" width="16" style="3" hidden="1" customWidth="1"/>
    <col min="84" max="84" width="8.42578125" style="3" customWidth="1"/>
    <col min="85" max="85" width="8.28515625" style="3" customWidth="1"/>
    <col min="86" max="87" width="16" style="3" hidden="1" customWidth="1"/>
    <col min="88" max="88" width="7.85546875" style="3" customWidth="1"/>
    <col min="89" max="89" width="7.5703125" style="3" customWidth="1"/>
    <col min="90" max="90" width="16" style="3" hidden="1" customWidth="1"/>
    <col min="91" max="91" width="8.42578125" style="3" customWidth="1"/>
    <col min="92" max="92" width="9.28515625" style="3" customWidth="1"/>
    <col min="93" max="93" width="5.140625" style="8" customWidth="1"/>
    <col min="94" max="16384" width="9" style="8"/>
  </cols>
  <sheetData>
    <row r="2" spans="1:93" ht="16.5" x14ac:dyDescent="0.25">
      <c r="D2" s="106" t="s">
        <v>0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32"/>
      <c r="R2" s="32"/>
      <c r="S2" s="32"/>
      <c r="T2" s="32"/>
      <c r="U2" s="32"/>
      <c r="V2" s="32"/>
      <c r="W2" s="32"/>
      <c r="X2" s="32"/>
      <c r="Y2" s="32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1"/>
      <c r="BH2" s="11"/>
      <c r="BI2" s="11"/>
      <c r="BJ2" s="11"/>
      <c r="BK2" s="10"/>
      <c r="BL2" s="10"/>
      <c r="BM2" s="11"/>
      <c r="BN2" s="11"/>
      <c r="BO2" s="11"/>
      <c r="BP2" s="11"/>
      <c r="BQ2" s="99"/>
      <c r="BR2" s="99"/>
      <c r="BS2" s="99"/>
      <c r="BT2" s="99"/>
      <c r="BU2" s="99"/>
      <c r="BV2" s="99"/>
      <c r="BW2" s="10"/>
      <c r="BX2" s="10"/>
      <c r="BY2" s="10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</row>
    <row r="3" spans="1:93" s="12" customFormat="1" ht="24" customHeight="1" x14ac:dyDescent="0.25">
      <c r="B3" s="13"/>
      <c r="C3" s="107" t="s">
        <v>116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BG3" s="14"/>
      <c r="BH3" s="14"/>
      <c r="BI3" s="14"/>
      <c r="BJ3" s="14"/>
      <c r="BM3" s="14"/>
      <c r="BN3" s="14"/>
      <c r="BO3" s="14"/>
      <c r="BP3" s="14"/>
      <c r="BQ3" s="100"/>
      <c r="BR3" s="100"/>
      <c r="BS3" s="100"/>
      <c r="BT3" s="100"/>
      <c r="BU3" s="100"/>
      <c r="BV3" s="100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</row>
    <row r="4" spans="1:93" ht="13.5" customHeight="1" x14ac:dyDescent="0.25">
      <c r="D4" s="2"/>
      <c r="E4" s="102"/>
      <c r="F4" s="102"/>
      <c r="G4" s="102"/>
      <c r="H4" s="102"/>
      <c r="J4" s="15"/>
      <c r="K4" s="15"/>
      <c r="L4" s="94"/>
      <c r="O4" s="30"/>
      <c r="P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93" s="16" customFormat="1" ht="29.25" customHeight="1" x14ac:dyDescent="0.25">
      <c r="A5" s="108" t="s">
        <v>2</v>
      </c>
      <c r="B5" s="108" t="s">
        <v>3</v>
      </c>
      <c r="C5" s="110" t="s">
        <v>4</v>
      </c>
      <c r="D5" s="110" t="s">
        <v>5</v>
      </c>
      <c r="E5" s="112" t="s">
        <v>6</v>
      </c>
      <c r="F5" s="113"/>
      <c r="G5" s="114"/>
      <c r="H5" s="121" t="s">
        <v>45</v>
      </c>
      <c r="I5" s="122"/>
      <c r="J5" s="123"/>
      <c r="K5" s="130" t="s">
        <v>7</v>
      </c>
      <c r="L5" s="131"/>
      <c r="M5" s="131"/>
      <c r="N5" s="131"/>
      <c r="O5" s="131"/>
      <c r="P5" s="131"/>
      <c r="Q5" s="131"/>
      <c r="R5" s="131"/>
      <c r="S5" s="131"/>
      <c r="T5" s="131" t="s">
        <v>7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29"/>
      <c r="AQ5" s="29"/>
      <c r="AR5" s="29"/>
      <c r="AS5" s="29"/>
      <c r="AT5" s="131" t="s">
        <v>7</v>
      </c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 t="s">
        <v>7</v>
      </c>
      <c r="BR5" s="131"/>
      <c r="BS5" s="131"/>
      <c r="BT5" s="131"/>
      <c r="BU5" s="131"/>
      <c r="BV5" s="155"/>
      <c r="BW5" s="156" t="s">
        <v>8</v>
      </c>
      <c r="BX5" s="159" t="s">
        <v>9</v>
      </c>
      <c r="BY5" s="160"/>
      <c r="BZ5" s="165" t="s">
        <v>10</v>
      </c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7"/>
      <c r="CL5" s="132" t="s">
        <v>11</v>
      </c>
      <c r="CM5" s="135" t="s">
        <v>12</v>
      </c>
      <c r="CN5" s="136"/>
      <c r="CO5" s="8"/>
    </row>
    <row r="6" spans="1:93" s="16" customFormat="1" ht="48" customHeight="1" x14ac:dyDescent="0.25">
      <c r="A6" s="109"/>
      <c r="B6" s="109"/>
      <c r="C6" s="111"/>
      <c r="D6" s="111"/>
      <c r="E6" s="115"/>
      <c r="F6" s="116"/>
      <c r="G6" s="117"/>
      <c r="H6" s="124"/>
      <c r="I6" s="125"/>
      <c r="J6" s="126"/>
      <c r="K6" s="141" t="s">
        <v>13</v>
      </c>
      <c r="L6" s="142"/>
      <c r="M6" s="142"/>
      <c r="N6" s="142"/>
      <c r="O6" s="142"/>
      <c r="P6" s="142"/>
      <c r="Q6" s="142"/>
      <c r="R6" s="142"/>
      <c r="S6" s="142"/>
      <c r="T6" s="143" t="s">
        <v>13</v>
      </c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03"/>
      <c r="AG6" s="103"/>
      <c r="AH6" s="144" t="s">
        <v>14</v>
      </c>
      <c r="AI6" s="144"/>
      <c r="AJ6" s="144"/>
      <c r="AK6" s="144"/>
      <c r="AL6" s="144"/>
      <c r="AM6" s="144"/>
      <c r="AN6" s="144"/>
      <c r="AO6" s="144"/>
      <c r="AP6" s="144"/>
      <c r="AQ6" s="144"/>
      <c r="AR6" s="145" t="s">
        <v>15</v>
      </c>
      <c r="AS6" s="146"/>
      <c r="AT6" s="149" t="s">
        <v>16</v>
      </c>
      <c r="AU6" s="150"/>
      <c r="AV6" s="150"/>
      <c r="AW6" s="150"/>
      <c r="AX6" s="150"/>
      <c r="AY6" s="150"/>
      <c r="AZ6" s="150"/>
      <c r="BA6" s="150"/>
      <c r="BB6" s="150"/>
      <c r="BC6" s="150"/>
      <c r="BD6" s="151"/>
      <c r="BE6" s="152" t="s">
        <v>17</v>
      </c>
      <c r="BF6" s="153"/>
      <c r="BG6" s="153"/>
      <c r="BH6" s="153"/>
      <c r="BI6" s="153"/>
      <c r="BJ6" s="154"/>
      <c r="BK6" s="149" t="s">
        <v>18</v>
      </c>
      <c r="BL6" s="150"/>
      <c r="BM6" s="150"/>
      <c r="BN6" s="150"/>
      <c r="BO6" s="150"/>
      <c r="BP6" s="151"/>
      <c r="BQ6" s="178" t="s">
        <v>19</v>
      </c>
      <c r="BR6" s="179"/>
      <c r="BS6" s="182" t="s">
        <v>20</v>
      </c>
      <c r="BT6" s="183"/>
      <c r="BU6" s="182" t="s">
        <v>21</v>
      </c>
      <c r="BV6" s="183"/>
      <c r="BW6" s="157"/>
      <c r="BX6" s="161"/>
      <c r="BY6" s="162"/>
      <c r="BZ6" s="190" t="s">
        <v>46</v>
      </c>
      <c r="CA6" s="198"/>
      <c r="CB6" s="198"/>
      <c r="CC6" s="191"/>
      <c r="CD6" s="190" t="s">
        <v>22</v>
      </c>
      <c r="CE6" s="191"/>
      <c r="CF6" s="194" t="s">
        <v>47</v>
      </c>
      <c r="CG6" s="195"/>
      <c r="CH6" s="190" t="s">
        <v>76</v>
      </c>
      <c r="CI6" s="191"/>
      <c r="CJ6" s="168" t="s">
        <v>77</v>
      </c>
      <c r="CK6" s="169"/>
      <c r="CL6" s="133"/>
      <c r="CM6" s="137"/>
      <c r="CN6" s="138"/>
      <c r="CO6" s="8"/>
    </row>
    <row r="7" spans="1:93" s="16" customFormat="1" ht="143.25" customHeight="1" x14ac:dyDescent="0.25">
      <c r="A7" s="109"/>
      <c r="B7" s="109"/>
      <c r="C7" s="111"/>
      <c r="D7" s="111"/>
      <c r="E7" s="118"/>
      <c r="F7" s="119"/>
      <c r="G7" s="120"/>
      <c r="H7" s="127"/>
      <c r="I7" s="128"/>
      <c r="J7" s="129"/>
      <c r="K7" s="172" t="s">
        <v>74</v>
      </c>
      <c r="L7" s="173"/>
      <c r="M7" s="174"/>
      <c r="N7" s="175" t="s">
        <v>113</v>
      </c>
      <c r="O7" s="176"/>
      <c r="P7" s="177"/>
      <c r="Q7" s="175" t="s">
        <v>114</v>
      </c>
      <c r="R7" s="176"/>
      <c r="S7" s="177"/>
      <c r="T7" s="175" t="s">
        <v>115</v>
      </c>
      <c r="U7" s="176"/>
      <c r="V7" s="177"/>
      <c r="W7" s="175" t="s">
        <v>75</v>
      </c>
      <c r="X7" s="176"/>
      <c r="Y7" s="177"/>
      <c r="Z7" s="175" t="s">
        <v>23</v>
      </c>
      <c r="AA7" s="176"/>
      <c r="AB7" s="177"/>
      <c r="AC7" s="175" t="s">
        <v>24</v>
      </c>
      <c r="AD7" s="176"/>
      <c r="AE7" s="177"/>
      <c r="AF7" s="175" t="s">
        <v>25</v>
      </c>
      <c r="AG7" s="177"/>
      <c r="AH7" s="184" t="s">
        <v>26</v>
      </c>
      <c r="AI7" s="185"/>
      <c r="AJ7" s="186" t="s">
        <v>27</v>
      </c>
      <c r="AK7" s="187"/>
      <c r="AL7" s="188" t="s">
        <v>28</v>
      </c>
      <c r="AM7" s="189"/>
      <c r="AN7" s="188" t="s">
        <v>29</v>
      </c>
      <c r="AO7" s="189"/>
      <c r="AP7" s="208" t="s">
        <v>30</v>
      </c>
      <c r="AQ7" s="209"/>
      <c r="AR7" s="147"/>
      <c r="AS7" s="148"/>
      <c r="AT7" s="210" t="s">
        <v>31</v>
      </c>
      <c r="AU7" s="211"/>
      <c r="AV7" s="212"/>
      <c r="AW7" s="200" t="s">
        <v>32</v>
      </c>
      <c r="AX7" s="201"/>
      <c r="AY7" s="200" t="s">
        <v>33</v>
      </c>
      <c r="AZ7" s="201"/>
      <c r="BA7" s="206" t="s">
        <v>34</v>
      </c>
      <c r="BB7" s="207"/>
      <c r="BC7" s="200" t="s">
        <v>35</v>
      </c>
      <c r="BD7" s="201"/>
      <c r="BE7" s="200" t="s">
        <v>49</v>
      </c>
      <c r="BF7" s="201"/>
      <c r="BG7" s="206" t="s">
        <v>51</v>
      </c>
      <c r="BH7" s="207"/>
      <c r="BI7" s="206" t="s">
        <v>110</v>
      </c>
      <c r="BJ7" s="207"/>
      <c r="BK7" s="202" t="s">
        <v>36</v>
      </c>
      <c r="BL7" s="203"/>
      <c r="BM7" s="200" t="s">
        <v>37</v>
      </c>
      <c r="BN7" s="201"/>
      <c r="BO7" s="200" t="s">
        <v>111</v>
      </c>
      <c r="BP7" s="201"/>
      <c r="BQ7" s="180"/>
      <c r="BR7" s="181"/>
      <c r="BS7" s="152"/>
      <c r="BT7" s="154"/>
      <c r="BU7" s="152"/>
      <c r="BV7" s="154"/>
      <c r="BW7" s="158"/>
      <c r="BX7" s="163"/>
      <c r="BY7" s="164"/>
      <c r="BZ7" s="192"/>
      <c r="CA7" s="199"/>
      <c r="CB7" s="199"/>
      <c r="CC7" s="193"/>
      <c r="CD7" s="192"/>
      <c r="CE7" s="193"/>
      <c r="CF7" s="196"/>
      <c r="CG7" s="197"/>
      <c r="CH7" s="192"/>
      <c r="CI7" s="193"/>
      <c r="CJ7" s="170"/>
      <c r="CK7" s="171"/>
      <c r="CL7" s="134"/>
      <c r="CM7" s="139"/>
      <c r="CN7" s="140"/>
      <c r="CO7" s="8"/>
    </row>
    <row r="8" spans="1:93" s="17" customFormat="1" ht="65.25" customHeight="1" x14ac:dyDescent="0.25">
      <c r="A8" s="109"/>
      <c r="B8" s="109"/>
      <c r="C8" s="111"/>
      <c r="D8" s="111"/>
      <c r="E8" s="95" t="s">
        <v>38</v>
      </c>
      <c r="F8" s="97" t="s">
        <v>117</v>
      </c>
      <c r="G8" s="96" t="s">
        <v>50</v>
      </c>
      <c r="H8" s="95" t="s">
        <v>38</v>
      </c>
      <c r="I8" s="97" t="str">
        <f>F8</f>
        <v>փաստացի 11 ամիս</v>
      </c>
      <c r="J8" s="96" t="s">
        <v>50</v>
      </c>
      <c r="K8" s="95" t="s">
        <v>38</v>
      </c>
      <c r="L8" s="97" t="str">
        <f>I8</f>
        <v>փաստացի 11 ամիս</v>
      </c>
      <c r="M8" s="96" t="s">
        <v>50</v>
      </c>
      <c r="N8" s="95" t="s">
        <v>38</v>
      </c>
      <c r="O8" s="97" t="str">
        <f>L8</f>
        <v>փաստացի 11 ամիս</v>
      </c>
      <c r="P8" s="96" t="s">
        <v>50</v>
      </c>
      <c r="Q8" s="95" t="s">
        <v>38</v>
      </c>
      <c r="R8" s="97" t="str">
        <f>O8</f>
        <v>փաստացի 11 ամիս</v>
      </c>
      <c r="S8" s="96" t="s">
        <v>50</v>
      </c>
      <c r="T8" s="95" t="s">
        <v>38</v>
      </c>
      <c r="U8" s="97" t="str">
        <f>R8</f>
        <v>փաստացի 11 ամիս</v>
      </c>
      <c r="V8" s="96" t="s">
        <v>50</v>
      </c>
      <c r="W8" s="95" t="s">
        <v>38</v>
      </c>
      <c r="X8" s="97" t="str">
        <f>U8</f>
        <v>փաստացի 11 ամիս</v>
      </c>
      <c r="Y8" s="96" t="s">
        <v>50</v>
      </c>
      <c r="Z8" s="95" t="s">
        <v>38</v>
      </c>
      <c r="AA8" s="97" t="str">
        <f>X8</f>
        <v>փաստացի 11 ամիս</v>
      </c>
      <c r="AB8" s="96" t="s">
        <v>50</v>
      </c>
      <c r="AC8" s="95" t="s">
        <v>38</v>
      </c>
      <c r="AD8" s="97" t="str">
        <f>AA8</f>
        <v>փաստացի 11 ամիս</v>
      </c>
      <c r="AE8" s="96" t="s">
        <v>50</v>
      </c>
      <c r="AF8" s="95" t="s">
        <v>39</v>
      </c>
      <c r="AG8" s="7" t="str">
        <f>AD8</f>
        <v>փաստացի 11 ամիս</v>
      </c>
      <c r="AH8" s="95" t="s">
        <v>39</v>
      </c>
      <c r="AI8" s="7" t="str">
        <f>AG8</f>
        <v>փաստացի 11 ամիս</v>
      </c>
      <c r="AJ8" s="95" t="s">
        <v>39</v>
      </c>
      <c r="AK8" s="7" t="str">
        <f>AI8</f>
        <v>փաստացի 11 ամիս</v>
      </c>
      <c r="AL8" s="95" t="s">
        <v>39</v>
      </c>
      <c r="AM8" s="7" t="str">
        <f>AK8</f>
        <v>փաստացի 11 ամիս</v>
      </c>
      <c r="AN8" s="95" t="s">
        <v>39</v>
      </c>
      <c r="AO8" s="7" t="str">
        <f>AM8</f>
        <v>փաստացի 11 ամիս</v>
      </c>
      <c r="AP8" s="95" t="s">
        <v>39</v>
      </c>
      <c r="AQ8" s="7" t="str">
        <f>AO8</f>
        <v>փաստացի 11 ամիս</v>
      </c>
      <c r="AR8" s="95" t="s">
        <v>39</v>
      </c>
      <c r="AS8" s="7" t="str">
        <f>AQ8</f>
        <v>փաստացի 11 ամիս</v>
      </c>
      <c r="AT8" s="95" t="s">
        <v>38</v>
      </c>
      <c r="AU8" s="97" t="str">
        <f>AS8</f>
        <v>փաստացի 11 ամիս</v>
      </c>
      <c r="AV8" s="96" t="s">
        <v>50</v>
      </c>
      <c r="AW8" s="95" t="s">
        <v>39</v>
      </c>
      <c r="AX8" s="7" t="str">
        <f>AU8</f>
        <v>փաստացի 11 ամիս</v>
      </c>
      <c r="AY8" s="95" t="s">
        <v>39</v>
      </c>
      <c r="AZ8" s="7" t="str">
        <f>AX8</f>
        <v>փաստացի 11 ամիս</v>
      </c>
      <c r="BA8" s="95" t="s">
        <v>112</v>
      </c>
      <c r="BB8" s="7" t="str">
        <f>AZ8</f>
        <v>փաստացի 11 ամիս</v>
      </c>
      <c r="BC8" s="95" t="s">
        <v>39</v>
      </c>
      <c r="BD8" s="7" t="str">
        <f>BB8</f>
        <v>փաստացի 11 ամիս</v>
      </c>
      <c r="BE8" s="95" t="s">
        <v>39</v>
      </c>
      <c r="BF8" s="7" t="str">
        <f>BD8</f>
        <v>փաստացի 11 ամիս</v>
      </c>
      <c r="BG8" s="95" t="s">
        <v>39</v>
      </c>
      <c r="BH8" s="7" t="str">
        <f>BF8</f>
        <v>փաստացի 11 ամիս</v>
      </c>
      <c r="BI8" s="95" t="s">
        <v>39</v>
      </c>
      <c r="BJ8" s="7" t="str">
        <f>BH8</f>
        <v>փաստացի 11 ամիս</v>
      </c>
      <c r="BK8" s="95" t="s">
        <v>39</v>
      </c>
      <c r="BL8" s="7" t="str">
        <f>BJ8</f>
        <v>փաստացի 11 ամիս</v>
      </c>
      <c r="BM8" s="95" t="s">
        <v>39</v>
      </c>
      <c r="BN8" s="7" t="str">
        <f>BL8</f>
        <v>փաստացի 11 ամիս</v>
      </c>
      <c r="BO8" s="95" t="s">
        <v>39</v>
      </c>
      <c r="BP8" s="7" t="str">
        <f>BN8</f>
        <v>փաստացի 11 ամիս</v>
      </c>
      <c r="BQ8" s="95" t="s">
        <v>39</v>
      </c>
      <c r="BR8" s="7" t="str">
        <f>BP8</f>
        <v>փաստացի 11 ամիս</v>
      </c>
      <c r="BS8" s="95" t="s">
        <v>39</v>
      </c>
      <c r="BT8" s="7" t="str">
        <f>BR8</f>
        <v>փաստացի 11 ամիս</v>
      </c>
      <c r="BU8" s="95" t="s">
        <v>39</v>
      </c>
      <c r="BV8" s="7" t="str">
        <f>BT8</f>
        <v>փաստացի 11 ամիս</v>
      </c>
      <c r="BW8" s="96" t="s">
        <v>48</v>
      </c>
      <c r="BX8" s="95" t="s">
        <v>39</v>
      </c>
      <c r="BY8" s="7" t="str">
        <f>BV8</f>
        <v>փաստացի 11 ամիս</v>
      </c>
      <c r="BZ8" s="95" t="s">
        <v>39</v>
      </c>
      <c r="CA8" s="7" t="str">
        <f>BY8</f>
        <v>փաստացի 11 ամիս</v>
      </c>
      <c r="CB8" s="95" t="s">
        <v>39</v>
      </c>
      <c r="CC8" s="7" t="str">
        <f>CA8</f>
        <v>փաստացի 11 ամիս</v>
      </c>
      <c r="CD8" s="95" t="s">
        <v>39</v>
      </c>
      <c r="CE8" s="7" t="str">
        <f>CC8</f>
        <v>փաստացի 11 ամիս</v>
      </c>
      <c r="CF8" s="95" t="s">
        <v>39</v>
      </c>
      <c r="CG8" s="7" t="str">
        <f>CE8</f>
        <v>փաստացի 11 ամիս</v>
      </c>
      <c r="CH8" s="95" t="s">
        <v>39</v>
      </c>
      <c r="CI8" s="7" t="str">
        <f>CG8</f>
        <v>փաստացի 11 ամիս</v>
      </c>
      <c r="CJ8" s="95" t="s">
        <v>39</v>
      </c>
      <c r="CK8" s="7" t="str">
        <f>CI8</f>
        <v>փաստացի 11 ամիս</v>
      </c>
      <c r="CL8" s="18" t="s">
        <v>48</v>
      </c>
      <c r="CM8" s="95" t="s">
        <v>39</v>
      </c>
      <c r="CN8" s="7" t="str">
        <f>CK8</f>
        <v>փաստացի 11 ամիս</v>
      </c>
      <c r="CO8" s="24"/>
    </row>
    <row r="9" spans="1:93" s="6" customFormat="1" x14ac:dyDescent="0.25">
      <c r="A9" s="4"/>
      <c r="B9" s="4">
        <v>1</v>
      </c>
      <c r="C9" s="98">
        <v>2</v>
      </c>
      <c r="D9" s="5">
        <v>3</v>
      </c>
      <c r="E9" s="98">
        <v>4</v>
      </c>
      <c r="F9" s="5">
        <v>5</v>
      </c>
      <c r="G9" s="98">
        <v>6</v>
      </c>
      <c r="H9" s="5">
        <v>7</v>
      </c>
      <c r="I9" s="98">
        <v>8</v>
      </c>
      <c r="J9" s="5">
        <v>9</v>
      </c>
      <c r="K9" s="98">
        <v>10</v>
      </c>
      <c r="L9" s="5">
        <v>11</v>
      </c>
      <c r="M9" s="98">
        <v>12</v>
      </c>
      <c r="N9" s="5">
        <v>13</v>
      </c>
      <c r="O9" s="98">
        <v>14</v>
      </c>
      <c r="P9" s="5">
        <v>15</v>
      </c>
      <c r="Q9" s="98">
        <v>16</v>
      </c>
      <c r="R9" s="5">
        <v>17</v>
      </c>
      <c r="S9" s="98">
        <v>18</v>
      </c>
      <c r="T9" s="5">
        <v>19</v>
      </c>
      <c r="U9" s="98">
        <v>20</v>
      </c>
      <c r="V9" s="5">
        <v>21</v>
      </c>
      <c r="W9" s="98">
        <v>22</v>
      </c>
      <c r="X9" s="5">
        <v>23</v>
      </c>
      <c r="Y9" s="98">
        <v>24</v>
      </c>
      <c r="Z9" s="5">
        <v>25</v>
      </c>
      <c r="AA9" s="98">
        <v>26</v>
      </c>
      <c r="AB9" s="5">
        <v>27</v>
      </c>
      <c r="AC9" s="98">
        <v>28</v>
      </c>
      <c r="AD9" s="5">
        <v>29</v>
      </c>
      <c r="AE9" s="98">
        <v>30</v>
      </c>
      <c r="AF9" s="5">
        <v>31</v>
      </c>
      <c r="AG9" s="98">
        <v>32</v>
      </c>
      <c r="AH9" s="5">
        <v>33</v>
      </c>
      <c r="AI9" s="98">
        <v>34</v>
      </c>
      <c r="AJ9" s="5">
        <v>35</v>
      </c>
      <c r="AK9" s="98">
        <v>36</v>
      </c>
      <c r="AL9" s="5">
        <v>37</v>
      </c>
      <c r="AM9" s="98">
        <v>38</v>
      </c>
      <c r="AN9" s="5">
        <v>39</v>
      </c>
      <c r="AO9" s="98">
        <v>40</v>
      </c>
      <c r="AP9" s="5">
        <v>41</v>
      </c>
      <c r="AQ9" s="98">
        <v>42</v>
      </c>
      <c r="AR9" s="5">
        <v>43</v>
      </c>
      <c r="AS9" s="98">
        <v>44</v>
      </c>
      <c r="AT9" s="5">
        <v>45</v>
      </c>
      <c r="AU9" s="98">
        <v>46</v>
      </c>
      <c r="AV9" s="5">
        <v>47</v>
      </c>
      <c r="AW9" s="98">
        <v>48</v>
      </c>
      <c r="AX9" s="5">
        <v>49</v>
      </c>
      <c r="AY9" s="98">
        <v>50</v>
      </c>
      <c r="AZ9" s="5">
        <v>51</v>
      </c>
      <c r="BA9" s="98">
        <v>52</v>
      </c>
      <c r="BB9" s="5">
        <v>53</v>
      </c>
      <c r="BC9" s="98">
        <v>54</v>
      </c>
      <c r="BD9" s="5">
        <v>55</v>
      </c>
      <c r="BE9" s="98">
        <v>56</v>
      </c>
      <c r="BF9" s="5">
        <v>57</v>
      </c>
      <c r="BG9" s="98">
        <v>58</v>
      </c>
      <c r="BH9" s="5">
        <v>59</v>
      </c>
      <c r="BI9" s="98">
        <v>60</v>
      </c>
      <c r="BJ9" s="5">
        <v>61</v>
      </c>
      <c r="BK9" s="98">
        <v>62</v>
      </c>
      <c r="BL9" s="5">
        <v>63</v>
      </c>
      <c r="BM9" s="98">
        <v>64</v>
      </c>
      <c r="BN9" s="5">
        <v>65</v>
      </c>
      <c r="BO9" s="98">
        <v>66</v>
      </c>
      <c r="BP9" s="5">
        <v>67</v>
      </c>
      <c r="BQ9" s="98">
        <v>68</v>
      </c>
      <c r="BR9" s="5">
        <v>69</v>
      </c>
      <c r="BS9" s="98">
        <v>70</v>
      </c>
      <c r="BT9" s="5">
        <v>71</v>
      </c>
      <c r="BU9" s="98">
        <v>72</v>
      </c>
      <c r="BV9" s="5">
        <v>73</v>
      </c>
      <c r="BW9" s="98">
        <v>74</v>
      </c>
      <c r="BX9" s="5">
        <v>75</v>
      </c>
      <c r="BY9" s="98">
        <v>76</v>
      </c>
      <c r="BZ9" s="5">
        <v>77</v>
      </c>
      <c r="CA9" s="98">
        <v>78</v>
      </c>
      <c r="CB9" s="5">
        <v>79</v>
      </c>
      <c r="CC9" s="98">
        <v>80</v>
      </c>
      <c r="CD9" s="5">
        <v>81</v>
      </c>
      <c r="CE9" s="98">
        <v>82</v>
      </c>
      <c r="CF9" s="5">
        <v>83</v>
      </c>
      <c r="CG9" s="98">
        <v>84</v>
      </c>
      <c r="CH9" s="5">
        <v>85</v>
      </c>
      <c r="CI9" s="98">
        <v>86</v>
      </c>
      <c r="CJ9" s="5">
        <v>87</v>
      </c>
      <c r="CK9" s="98">
        <v>88</v>
      </c>
      <c r="CL9" s="5">
        <v>89</v>
      </c>
      <c r="CM9" s="98">
        <v>90</v>
      </c>
      <c r="CN9" s="5">
        <v>91</v>
      </c>
      <c r="CO9" s="8"/>
    </row>
    <row r="10" spans="1:93" s="27" customFormat="1" ht="20.25" customHeight="1" x14ac:dyDescent="0.25">
      <c r="A10" s="37">
        <v>1</v>
      </c>
      <c r="B10" s="38" t="s">
        <v>40</v>
      </c>
      <c r="C10" s="19">
        <v>23178.2</v>
      </c>
      <c r="D10" s="19">
        <v>94025.1</v>
      </c>
      <c r="E10" s="25">
        <f t="shared" ref="E10:F13" si="0">BX10+CM10-CJ10</f>
        <v>2184335.1</v>
      </c>
      <c r="F10" s="25">
        <f t="shared" si="0"/>
        <v>2031193.4</v>
      </c>
      <c r="G10" s="25">
        <f>F10/E10*100</f>
        <v>92.98909311121723</v>
      </c>
      <c r="H10" s="25">
        <f t="shared" ref="H10:I13" si="1">N10+Q10+T10+W10+Z10+AC10+AF10+AR10+AW10+AY10+BA10+BC10+BE10+BI10+BK10+BO10+BQ10+BU10</f>
        <v>470751.1</v>
      </c>
      <c r="I10" s="25">
        <f t="shared" si="1"/>
        <v>370670.30000000005</v>
      </c>
      <c r="J10" s="25">
        <f>I10/H10*100</f>
        <v>78.74018775527027</v>
      </c>
      <c r="K10" s="25">
        <f t="shared" ref="K10:L13" si="2">N10+Q10+T10</f>
        <v>86247.099999999991</v>
      </c>
      <c r="L10" s="25">
        <f t="shared" si="2"/>
        <v>57498.3</v>
      </c>
      <c r="M10" s="26">
        <f>L10/K10*100</f>
        <v>66.666937207164082</v>
      </c>
      <c r="N10" s="25">
        <v>3122.2</v>
      </c>
      <c r="O10" s="36">
        <v>5736.9</v>
      </c>
      <c r="P10" s="25">
        <f>O10/N10*100</f>
        <v>183.74543591057588</v>
      </c>
      <c r="Q10" s="25">
        <v>3900</v>
      </c>
      <c r="R10" s="36">
        <v>8928</v>
      </c>
      <c r="S10" s="25">
        <f>R10/Q10*100</f>
        <v>228.92307692307691</v>
      </c>
      <c r="T10" s="25">
        <v>79224.899999999994</v>
      </c>
      <c r="U10" s="25">
        <v>42833.4</v>
      </c>
      <c r="V10" s="25">
        <f>U10/T10*100</f>
        <v>54.065577867564372</v>
      </c>
      <c r="W10" s="28">
        <v>204840</v>
      </c>
      <c r="X10" s="36">
        <v>158685.9</v>
      </c>
      <c r="Y10" s="25">
        <f>X10/W10*100</f>
        <v>77.468219097832446</v>
      </c>
      <c r="Z10" s="25">
        <v>16605.2</v>
      </c>
      <c r="AA10" s="36">
        <v>15065.7</v>
      </c>
      <c r="AB10" s="25">
        <f>AA10/Z10*100</f>
        <v>90.72880784332618</v>
      </c>
      <c r="AC10" s="25">
        <v>10500</v>
      </c>
      <c r="AD10" s="36">
        <v>12386.4</v>
      </c>
      <c r="AE10" s="25">
        <f>AD10/AC10*100</f>
        <v>117.96571428571427</v>
      </c>
      <c r="AF10" s="25">
        <v>0</v>
      </c>
      <c r="AG10" s="25">
        <v>0</v>
      </c>
      <c r="AH10" s="25">
        <v>0</v>
      </c>
      <c r="AI10" s="25">
        <v>0</v>
      </c>
      <c r="AJ10" s="25">
        <v>1210253.1000000001</v>
      </c>
      <c r="AK10" s="25">
        <v>1109390.1000000001</v>
      </c>
      <c r="AL10" s="25"/>
      <c r="AM10" s="25"/>
      <c r="AN10" s="25">
        <v>7625.9</v>
      </c>
      <c r="AO10" s="36">
        <v>7181.1</v>
      </c>
      <c r="AP10" s="25">
        <v>0</v>
      </c>
      <c r="AQ10" s="25">
        <v>0</v>
      </c>
      <c r="AR10" s="25">
        <v>0</v>
      </c>
      <c r="AS10" s="25">
        <v>0</v>
      </c>
      <c r="AT10" s="25">
        <f t="shared" ref="AT10:AU13" si="3">AW10+AY10+BA10+BC10</f>
        <v>21208.3</v>
      </c>
      <c r="AU10" s="25">
        <f t="shared" si="3"/>
        <v>13065.6</v>
      </c>
      <c r="AV10" s="25">
        <f>AU10/AT10*100</f>
        <v>61.606069321916422</v>
      </c>
      <c r="AW10" s="25">
        <v>19008.3</v>
      </c>
      <c r="AX10" s="25">
        <v>11888.7</v>
      </c>
      <c r="AY10" s="25"/>
      <c r="AZ10" s="25"/>
      <c r="BA10" s="25"/>
      <c r="BB10" s="25"/>
      <c r="BC10" s="25">
        <v>2200</v>
      </c>
      <c r="BD10" s="36">
        <v>1176.9000000000001</v>
      </c>
      <c r="BE10" s="25"/>
      <c r="BF10" s="25"/>
      <c r="BG10" s="25"/>
      <c r="BH10" s="36"/>
      <c r="BI10" s="55"/>
      <c r="BJ10" s="55">
        <v>58.7</v>
      </c>
      <c r="BK10" s="25">
        <v>127226</v>
      </c>
      <c r="BL10" s="36">
        <v>105003.3</v>
      </c>
      <c r="BM10" s="55">
        <v>39628</v>
      </c>
      <c r="BN10" s="56">
        <v>29031.1</v>
      </c>
      <c r="BO10" s="25"/>
      <c r="BP10" s="36"/>
      <c r="BQ10" s="25">
        <v>800</v>
      </c>
      <c r="BR10" s="36">
        <v>250</v>
      </c>
      <c r="BS10" s="25"/>
      <c r="BT10" s="25">
        <v>36.799999999999997</v>
      </c>
      <c r="BU10" s="25">
        <v>3324.5</v>
      </c>
      <c r="BV10" s="36">
        <v>8656.4</v>
      </c>
      <c r="BW10" s="25"/>
      <c r="BX10" s="25">
        <f t="shared" ref="BX10:BY13" si="4">N10+Q10+T10+W10+Z10+AC10+AF10+AH10+AJ10+AL10+AN10+AP10+AR10+AW10+AY10+BA10+BC10+BE10+BG10+BI10+BK10+BO10+BQ10+BS10+BU10</f>
        <v>1688630.1</v>
      </c>
      <c r="BY10" s="25">
        <f t="shared" si="4"/>
        <v>1487278.3</v>
      </c>
      <c r="BZ10" s="25"/>
      <c r="CA10" s="25"/>
      <c r="CB10" s="25">
        <v>462836.7</v>
      </c>
      <c r="CC10" s="25">
        <v>464918.5</v>
      </c>
      <c r="CD10" s="25"/>
      <c r="CE10" s="25"/>
      <c r="CF10" s="25">
        <v>32868.300000000003</v>
      </c>
      <c r="CG10" s="25">
        <v>78996.600000000006</v>
      </c>
      <c r="CH10" s="25"/>
      <c r="CI10" s="25"/>
      <c r="CJ10" s="25"/>
      <c r="CK10" s="25"/>
      <c r="CL10" s="25"/>
      <c r="CM10" s="25">
        <f>BZ10+CB10+CD10+CF10+CH10+CJ10</f>
        <v>495705</v>
      </c>
      <c r="CN10" s="25">
        <f>CA10+CC10+CE10+CG10+CI10+CK10+CL10</f>
        <v>543915.1</v>
      </c>
      <c r="CO10" s="24"/>
    </row>
    <row r="11" spans="1:93" s="27" customFormat="1" ht="20.25" customHeight="1" x14ac:dyDescent="0.25">
      <c r="A11" s="37">
        <v>2</v>
      </c>
      <c r="B11" s="38" t="s">
        <v>42</v>
      </c>
      <c r="C11" s="19">
        <v>0</v>
      </c>
      <c r="D11" s="19">
        <v>500913.3</v>
      </c>
      <c r="E11" s="25">
        <f t="shared" si="0"/>
        <v>1125203.3</v>
      </c>
      <c r="F11" s="25">
        <f t="shared" si="0"/>
        <v>1030782.2000000001</v>
      </c>
      <c r="G11" s="25">
        <f>F11/E11*100</f>
        <v>91.608529765243318</v>
      </c>
      <c r="H11" s="25">
        <f t="shared" si="1"/>
        <v>433580</v>
      </c>
      <c r="I11" s="25">
        <f t="shared" si="1"/>
        <v>322504.09999999998</v>
      </c>
      <c r="J11" s="25">
        <f>I11/H11*100</f>
        <v>74.381682734443473</v>
      </c>
      <c r="K11" s="25">
        <f t="shared" si="2"/>
        <v>98263</v>
      </c>
      <c r="L11" s="25">
        <f t="shared" si="2"/>
        <v>58197.599999999999</v>
      </c>
      <c r="M11" s="26">
        <f>L11/K11*100</f>
        <v>59.226361906312654</v>
      </c>
      <c r="N11" s="25">
        <v>4060</v>
      </c>
      <c r="O11" s="25">
        <v>1529.8</v>
      </c>
      <c r="P11" s="25">
        <f>O11/N11*100</f>
        <v>37.679802955665025</v>
      </c>
      <c r="Q11" s="25">
        <v>12285</v>
      </c>
      <c r="R11" s="25">
        <v>10282.799999999999</v>
      </c>
      <c r="S11" s="25">
        <f>R11/Q11*100</f>
        <v>83.702075702075689</v>
      </c>
      <c r="T11" s="28">
        <v>81918</v>
      </c>
      <c r="U11" s="25">
        <v>46385</v>
      </c>
      <c r="V11" s="25">
        <f>U11/T11*100</f>
        <v>56.623696867599307</v>
      </c>
      <c r="W11" s="28">
        <v>80868</v>
      </c>
      <c r="X11" s="25">
        <v>84975.9</v>
      </c>
      <c r="Y11" s="25">
        <f>X11/W11*100</f>
        <v>105.07975960825047</v>
      </c>
      <c r="Z11" s="25">
        <v>17372</v>
      </c>
      <c r="AA11" s="25">
        <v>15939.8</v>
      </c>
      <c r="AB11" s="25">
        <f>AA11/Z11*100</f>
        <v>91.755698825696513</v>
      </c>
      <c r="AC11" s="25">
        <v>5400</v>
      </c>
      <c r="AD11" s="25">
        <v>5955.6</v>
      </c>
      <c r="AE11" s="25">
        <f>AD11/AC11*100</f>
        <v>110.28888888888891</v>
      </c>
      <c r="AF11" s="25">
        <v>0</v>
      </c>
      <c r="AG11" s="25">
        <v>0</v>
      </c>
      <c r="AH11" s="25">
        <v>0</v>
      </c>
      <c r="AI11" s="25">
        <v>0</v>
      </c>
      <c r="AJ11" s="25">
        <v>681475.5</v>
      </c>
      <c r="AK11" s="25">
        <v>624685.80000000005</v>
      </c>
      <c r="AL11" s="25"/>
      <c r="AM11" s="25"/>
      <c r="AN11" s="25">
        <v>2832.5</v>
      </c>
      <c r="AO11" s="25">
        <v>2667.2</v>
      </c>
      <c r="AP11" s="25">
        <v>0</v>
      </c>
      <c r="AQ11" s="25">
        <v>0</v>
      </c>
      <c r="AR11" s="25">
        <v>0</v>
      </c>
      <c r="AS11" s="25">
        <v>0</v>
      </c>
      <c r="AT11" s="25">
        <f t="shared" si="3"/>
        <v>56399.199999999997</v>
      </c>
      <c r="AU11" s="25">
        <f t="shared" si="3"/>
        <v>40302.600000000006</v>
      </c>
      <c r="AV11" s="25">
        <f>AU11/AT11*100</f>
        <v>71.459524248570915</v>
      </c>
      <c r="AW11" s="25">
        <v>18930</v>
      </c>
      <c r="AX11" s="25">
        <v>15224.8</v>
      </c>
      <c r="AY11" s="25"/>
      <c r="AZ11" s="25"/>
      <c r="BA11" s="25">
        <v>22029.7</v>
      </c>
      <c r="BB11" s="25">
        <v>10571.6</v>
      </c>
      <c r="BC11" s="25">
        <v>15439.5</v>
      </c>
      <c r="BD11" s="25">
        <v>14506.2</v>
      </c>
      <c r="BE11" s="25"/>
      <c r="BF11" s="25"/>
      <c r="BG11" s="33">
        <v>1999</v>
      </c>
      <c r="BH11" s="25">
        <v>1706.8</v>
      </c>
      <c r="BI11" s="55"/>
      <c r="BJ11" s="55"/>
      <c r="BK11" s="25">
        <v>116277.8</v>
      </c>
      <c r="BL11" s="25">
        <v>105039.5</v>
      </c>
      <c r="BM11" s="55">
        <v>37786</v>
      </c>
      <c r="BN11" s="55">
        <v>24236</v>
      </c>
      <c r="BO11" s="25">
        <v>55000</v>
      </c>
      <c r="BP11" s="25">
        <v>10468.1</v>
      </c>
      <c r="BQ11" s="25">
        <v>4000</v>
      </c>
      <c r="BR11" s="25">
        <v>1625</v>
      </c>
      <c r="BS11" s="25"/>
      <c r="BT11" s="25"/>
      <c r="BU11" s="25"/>
      <c r="BV11" s="25"/>
      <c r="BW11" s="25"/>
      <c r="BX11" s="25">
        <f t="shared" si="4"/>
        <v>1119887</v>
      </c>
      <c r="BY11" s="25">
        <f t="shared" si="4"/>
        <v>951563.9</v>
      </c>
      <c r="BZ11" s="25"/>
      <c r="CA11" s="25"/>
      <c r="CB11" s="25">
        <v>5316.3</v>
      </c>
      <c r="CC11" s="25">
        <v>0</v>
      </c>
      <c r="CD11" s="25"/>
      <c r="CE11" s="25"/>
      <c r="CF11" s="25"/>
      <c r="CG11" s="25">
        <v>79218.3</v>
      </c>
      <c r="CH11" s="25"/>
      <c r="CI11" s="25"/>
      <c r="CJ11" s="25"/>
      <c r="CK11" s="25"/>
      <c r="CL11" s="25"/>
      <c r="CM11" s="25">
        <f>BZ11+CB11+CD11+CF11+CH11+CJ11</f>
        <v>5316.3</v>
      </c>
      <c r="CN11" s="25">
        <f>CA11+CC11+CE11+CG11+CI11+CK11+CL11</f>
        <v>79218.3</v>
      </c>
      <c r="CO11" s="24"/>
    </row>
    <row r="12" spans="1:93" s="27" customFormat="1" ht="20.25" customHeight="1" x14ac:dyDescent="0.25">
      <c r="A12" s="37">
        <v>3</v>
      </c>
      <c r="B12" s="39" t="s">
        <v>43</v>
      </c>
      <c r="C12" s="19">
        <v>0</v>
      </c>
      <c r="D12" s="19">
        <v>302560.09999999998</v>
      </c>
      <c r="E12" s="25">
        <f t="shared" si="0"/>
        <v>1776347</v>
      </c>
      <c r="F12" s="25">
        <f t="shared" si="0"/>
        <v>1608352.1000000003</v>
      </c>
      <c r="G12" s="25">
        <f>F12/E12*100</f>
        <v>90.542675502027492</v>
      </c>
      <c r="H12" s="25">
        <f t="shared" si="1"/>
        <v>272600.7</v>
      </c>
      <c r="I12" s="25">
        <f t="shared" si="1"/>
        <v>245181.79999999996</v>
      </c>
      <c r="J12" s="25">
        <f>I12/H12*100</f>
        <v>89.941735292682651</v>
      </c>
      <c r="K12" s="25">
        <f t="shared" si="2"/>
        <v>58000</v>
      </c>
      <c r="L12" s="25">
        <f t="shared" si="2"/>
        <v>44006.2</v>
      </c>
      <c r="M12" s="26">
        <f>L12/K12*100</f>
        <v>75.872758620689652</v>
      </c>
      <c r="N12" s="25">
        <v>6000</v>
      </c>
      <c r="O12" s="25">
        <v>1862.3</v>
      </c>
      <c r="P12" s="25">
        <f>O12/N12*100</f>
        <v>31.038333333333334</v>
      </c>
      <c r="Q12" s="25">
        <v>8000</v>
      </c>
      <c r="R12" s="25">
        <v>3431.7</v>
      </c>
      <c r="S12" s="25">
        <f>R12/Q12*100</f>
        <v>42.896249999999995</v>
      </c>
      <c r="T12" s="28">
        <v>44000</v>
      </c>
      <c r="U12" s="25">
        <v>38712.199999999997</v>
      </c>
      <c r="V12" s="25">
        <f>U12/T12*100</f>
        <v>87.982272727272729</v>
      </c>
      <c r="W12" s="28">
        <v>105000</v>
      </c>
      <c r="X12" s="25">
        <v>97111.6</v>
      </c>
      <c r="Y12" s="25">
        <f>X12/W12*100</f>
        <v>92.487238095238098</v>
      </c>
      <c r="Z12" s="25">
        <v>5200</v>
      </c>
      <c r="AA12" s="25">
        <v>5865.4</v>
      </c>
      <c r="AB12" s="25">
        <f>AA12/Z12*100</f>
        <v>112.79615384615384</v>
      </c>
      <c r="AC12" s="25">
        <v>5000</v>
      </c>
      <c r="AD12" s="25">
        <v>4167.3</v>
      </c>
      <c r="AE12" s="25">
        <f>AD12/AC12*100</f>
        <v>83.346000000000004</v>
      </c>
      <c r="AF12" s="25"/>
      <c r="AG12" s="25"/>
      <c r="AH12" s="25"/>
      <c r="AI12" s="25"/>
      <c r="AJ12" s="25">
        <v>999782</v>
      </c>
      <c r="AK12" s="25">
        <v>916466.7</v>
      </c>
      <c r="AL12" s="25"/>
      <c r="AM12" s="25"/>
      <c r="AN12" s="25">
        <v>3268.3</v>
      </c>
      <c r="AO12" s="25">
        <v>3077.4</v>
      </c>
      <c r="AP12" s="25"/>
      <c r="AQ12" s="25"/>
      <c r="AR12" s="25"/>
      <c r="AS12" s="25"/>
      <c r="AT12" s="25">
        <f t="shared" si="3"/>
        <v>16500</v>
      </c>
      <c r="AU12" s="25">
        <f t="shared" si="3"/>
        <v>12976.900000000001</v>
      </c>
      <c r="AV12" s="25">
        <f>AU12/AT12*100</f>
        <v>78.647878787878795</v>
      </c>
      <c r="AW12" s="25">
        <v>9000</v>
      </c>
      <c r="AX12" s="25">
        <v>6999.6</v>
      </c>
      <c r="AY12" s="25"/>
      <c r="AZ12" s="25"/>
      <c r="BA12" s="25"/>
      <c r="BB12" s="25"/>
      <c r="BC12" s="25">
        <v>7500</v>
      </c>
      <c r="BD12" s="25">
        <v>5977.3</v>
      </c>
      <c r="BE12" s="25"/>
      <c r="BF12" s="25"/>
      <c r="BG12" s="25">
        <v>1999</v>
      </c>
      <c r="BH12" s="25">
        <v>1599.6</v>
      </c>
      <c r="BI12" s="55"/>
      <c r="BJ12" s="55"/>
      <c r="BK12" s="25">
        <v>60000</v>
      </c>
      <c r="BL12" s="25">
        <v>58708.6</v>
      </c>
      <c r="BM12" s="55">
        <v>19000</v>
      </c>
      <c r="BN12" s="55">
        <v>15241</v>
      </c>
      <c r="BO12" s="25">
        <v>3000</v>
      </c>
      <c r="BP12" s="25">
        <v>6905.8</v>
      </c>
      <c r="BQ12" s="25">
        <v>900.7</v>
      </c>
      <c r="BR12" s="25">
        <v>2110</v>
      </c>
      <c r="BS12" s="25"/>
      <c r="BT12" s="25">
        <v>2704.8</v>
      </c>
      <c r="BU12" s="25">
        <v>19000</v>
      </c>
      <c r="BV12" s="25">
        <v>13330</v>
      </c>
      <c r="BW12" s="25"/>
      <c r="BX12" s="25">
        <f t="shared" si="4"/>
        <v>1277650</v>
      </c>
      <c r="BY12" s="25">
        <f t="shared" si="4"/>
        <v>1169030.3000000003</v>
      </c>
      <c r="BZ12" s="25"/>
      <c r="CA12" s="25"/>
      <c r="CB12" s="25">
        <v>498697</v>
      </c>
      <c r="CC12" s="25">
        <v>375911.6</v>
      </c>
      <c r="CD12" s="25"/>
      <c r="CE12" s="25"/>
      <c r="CF12" s="25"/>
      <c r="CG12" s="91">
        <v>63410.2</v>
      </c>
      <c r="CH12" s="25"/>
      <c r="CI12" s="25"/>
      <c r="CJ12" s="25">
        <v>61500</v>
      </c>
      <c r="CK12" s="25">
        <v>61500</v>
      </c>
      <c r="CL12" s="25"/>
      <c r="CM12" s="25">
        <f>BZ12+CB12+CD12+CF12+CH12+CJ12</f>
        <v>560197</v>
      </c>
      <c r="CN12" s="25">
        <f>CA12+CC12+CE12+CG12+CI12+CK12+CL12</f>
        <v>500821.8</v>
      </c>
      <c r="CO12" s="24"/>
    </row>
    <row r="13" spans="1:93" s="27" customFormat="1" ht="20.25" customHeight="1" x14ac:dyDescent="0.25">
      <c r="A13" s="37">
        <v>4</v>
      </c>
      <c r="B13" s="38" t="s">
        <v>44</v>
      </c>
      <c r="C13" s="19">
        <v>0</v>
      </c>
      <c r="D13" s="19">
        <v>303935.2</v>
      </c>
      <c r="E13" s="25">
        <f t="shared" si="0"/>
        <v>1267261</v>
      </c>
      <c r="F13" s="25">
        <f t="shared" si="0"/>
        <v>1142988.1000000001</v>
      </c>
      <c r="G13" s="25">
        <f>F13/E13*100</f>
        <v>90.193582853098135</v>
      </c>
      <c r="H13" s="25">
        <f t="shared" si="1"/>
        <v>379060.39999999997</v>
      </c>
      <c r="I13" s="25">
        <f t="shared" si="1"/>
        <v>283594.7</v>
      </c>
      <c r="J13" s="25">
        <f>I13/H13*100</f>
        <v>74.815174573761865</v>
      </c>
      <c r="K13" s="25">
        <f t="shared" si="2"/>
        <v>62400</v>
      </c>
      <c r="L13" s="25">
        <f t="shared" si="2"/>
        <v>49470.399999999994</v>
      </c>
      <c r="M13" s="26">
        <f>L13/K13*100</f>
        <v>79.279487179487177</v>
      </c>
      <c r="N13" s="25">
        <v>2600</v>
      </c>
      <c r="O13" s="93">
        <v>708.6</v>
      </c>
      <c r="P13" s="25">
        <f>O13/N13*100</f>
        <v>27.253846153846155</v>
      </c>
      <c r="Q13" s="25">
        <v>18000</v>
      </c>
      <c r="R13" s="34">
        <v>13751.1</v>
      </c>
      <c r="S13" s="25">
        <f>R13/Q13*100</f>
        <v>76.394999999999996</v>
      </c>
      <c r="T13" s="25">
        <v>41800</v>
      </c>
      <c r="U13" s="25">
        <v>35010.699999999997</v>
      </c>
      <c r="V13" s="25">
        <f>U13/T13*100</f>
        <v>83.757655502392339</v>
      </c>
      <c r="W13" s="28">
        <v>194300</v>
      </c>
      <c r="X13" s="34">
        <v>141705.1</v>
      </c>
      <c r="Y13" s="25">
        <f>X13/W13*100</f>
        <v>72.931085949562529</v>
      </c>
      <c r="Z13" s="25">
        <v>8450.1</v>
      </c>
      <c r="AA13" s="34">
        <v>6816.8</v>
      </c>
      <c r="AB13" s="25">
        <f>AA13/Z13*100</f>
        <v>80.671234659944844</v>
      </c>
      <c r="AC13" s="25">
        <v>5295.3</v>
      </c>
      <c r="AD13" s="34">
        <v>6076.7</v>
      </c>
      <c r="AE13" s="25">
        <f>AD13/AC13*100</f>
        <v>114.75648216342793</v>
      </c>
      <c r="AF13" s="25">
        <v>0</v>
      </c>
      <c r="AG13" s="25">
        <v>0</v>
      </c>
      <c r="AH13" s="25">
        <v>0</v>
      </c>
      <c r="AI13" s="25">
        <v>0</v>
      </c>
      <c r="AJ13" s="25">
        <v>876841.6</v>
      </c>
      <c r="AK13" s="25">
        <v>803771.5</v>
      </c>
      <c r="AL13" s="25"/>
      <c r="AM13" s="25"/>
      <c r="AN13" s="25">
        <v>9369</v>
      </c>
      <c r="AO13" s="34">
        <v>8822.2999999999993</v>
      </c>
      <c r="AP13" s="25">
        <v>0</v>
      </c>
      <c r="AQ13" s="25">
        <v>0</v>
      </c>
      <c r="AR13" s="25">
        <v>0</v>
      </c>
      <c r="AS13" s="25">
        <v>0</v>
      </c>
      <c r="AT13" s="25">
        <f t="shared" si="3"/>
        <v>37800</v>
      </c>
      <c r="AU13" s="25">
        <f t="shared" si="3"/>
        <v>23689.5</v>
      </c>
      <c r="AV13" s="25">
        <f>AU13/AT13*100</f>
        <v>62.670634920634917</v>
      </c>
      <c r="AW13" s="25">
        <v>8300</v>
      </c>
      <c r="AX13" s="25">
        <v>2146.6999999999998</v>
      </c>
      <c r="AY13" s="25"/>
      <c r="AZ13" s="25"/>
      <c r="BA13" s="25">
        <v>14500</v>
      </c>
      <c r="BB13" s="25">
        <v>13764.1</v>
      </c>
      <c r="BC13" s="25">
        <v>15000</v>
      </c>
      <c r="BD13" s="34">
        <v>7778.7</v>
      </c>
      <c r="BE13" s="25"/>
      <c r="BF13" s="25"/>
      <c r="BG13" s="25">
        <v>1990</v>
      </c>
      <c r="BH13" s="34">
        <v>1799.6</v>
      </c>
      <c r="BI13" s="55"/>
      <c r="BJ13" s="55"/>
      <c r="BK13" s="25">
        <v>62315</v>
      </c>
      <c r="BL13" s="34">
        <v>50816.6</v>
      </c>
      <c r="BM13" s="55">
        <v>11850</v>
      </c>
      <c r="BN13" s="90">
        <v>5540.2</v>
      </c>
      <c r="BO13" s="25">
        <v>3500</v>
      </c>
      <c r="BP13" s="34">
        <v>1941.1</v>
      </c>
      <c r="BQ13" s="25">
        <v>1500</v>
      </c>
      <c r="BR13" s="34">
        <v>5.8</v>
      </c>
      <c r="BS13" s="25"/>
      <c r="BT13" s="25"/>
      <c r="BU13" s="25">
        <v>3500</v>
      </c>
      <c r="BV13" s="34">
        <v>3072.7</v>
      </c>
      <c r="BW13" s="25"/>
      <c r="BX13" s="25">
        <f t="shared" si="4"/>
        <v>1267261</v>
      </c>
      <c r="BY13" s="25">
        <f t="shared" si="4"/>
        <v>1097988.1000000001</v>
      </c>
      <c r="BZ13" s="25"/>
      <c r="CA13" s="25">
        <v>0</v>
      </c>
      <c r="CB13" s="25"/>
      <c r="CC13" s="25"/>
      <c r="CD13" s="25"/>
      <c r="CE13" s="25"/>
      <c r="CF13" s="25"/>
      <c r="CG13" s="25">
        <v>45000</v>
      </c>
      <c r="CH13" s="25"/>
      <c r="CI13" s="25"/>
      <c r="CJ13" s="25"/>
      <c r="CK13" s="25"/>
      <c r="CL13" s="25"/>
      <c r="CM13" s="25">
        <f>BZ13+CB13+CD13+CF13+CH13+CJ13</f>
        <v>0</v>
      </c>
      <c r="CN13" s="25">
        <f>CA13+CC13+CE13+CG13+CI13+CK13+CL13</f>
        <v>45000</v>
      </c>
      <c r="CO13" s="31"/>
    </row>
    <row r="14" spans="1:93" s="23" customFormat="1" ht="27" customHeight="1" x14ac:dyDescent="0.25">
      <c r="A14" s="204" t="s">
        <v>41</v>
      </c>
      <c r="B14" s="205"/>
      <c r="C14" s="20">
        <f>SUM(C10:C13)</f>
        <v>23178.2</v>
      </c>
      <c r="D14" s="20">
        <f>SUM(D10:D13)</f>
        <v>1201433.7</v>
      </c>
      <c r="E14" s="21">
        <f>SUM(E10:E13)</f>
        <v>6353146.4000000004</v>
      </c>
      <c r="F14" s="21">
        <f>SUM(F10:F13)</f>
        <v>5813315.8000000007</v>
      </c>
      <c r="G14" s="22">
        <f>F14/E14*100</f>
        <v>91.502940967958807</v>
      </c>
      <c r="H14" s="21">
        <f>SUM(H10:H13)</f>
        <v>1555992.2</v>
      </c>
      <c r="I14" s="21">
        <f>SUM(I10:I13)</f>
        <v>1221950.8999999999</v>
      </c>
      <c r="J14" s="22">
        <f>I14/H14*100</f>
        <v>78.53194251230822</v>
      </c>
      <c r="K14" s="21">
        <f>SUM(K10:K13)</f>
        <v>304910.09999999998</v>
      </c>
      <c r="L14" s="21">
        <f>SUM(L10:L13)</f>
        <v>209172.49999999997</v>
      </c>
      <c r="M14" s="22">
        <f>L14/K14*100</f>
        <v>68.601368075376968</v>
      </c>
      <c r="N14" s="21">
        <f>SUM(N10:N13)</f>
        <v>15782.2</v>
      </c>
      <c r="O14" s="21">
        <f>SUM(O10:O13)</f>
        <v>9837.6</v>
      </c>
      <c r="P14" s="22">
        <f>O14/N14*100</f>
        <v>62.333514972564032</v>
      </c>
      <c r="Q14" s="21">
        <f>SUM(Q10:Q13)</f>
        <v>42185</v>
      </c>
      <c r="R14" s="21">
        <f>SUM(R10:R13)</f>
        <v>36393.599999999999</v>
      </c>
      <c r="S14" s="22">
        <f>R14/Q14*100</f>
        <v>86.271423491762462</v>
      </c>
      <c r="T14" s="21">
        <f>SUM(T10:T13)</f>
        <v>246942.9</v>
      </c>
      <c r="U14" s="21">
        <f>SUM(U10:U13)</f>
        <v>162941.29999999999</v>
      </c>
      <c r="V14" s="22">
        <f>U14/T14*100</f>
        <v>65.983391302199806</v>
      </c>
      <c r="W14" s="21">
        <f>SUM(W10:W13)</f>
        <v>585008</v>
      </c>
      <c r="X14" s="21">
        <f>SUM(X10:X13)</f>
        <v>482478.5</v>
      </c>
      <c r="Y14" s="22">
        <f>X14/W14*100</f>
        <v>82.473829417717354</v>
      </c>
      <c r="Z14" s="21">
        <f>SUM(Z10:Z13)</f>
        <v>47627.299999999996</v>
      </c>
      <c r="AA14" s="21">
        <f>SUM(AA10:AA13)</f>
        <v>43687.700000000004</v>
      </c>
      <c r="AB14" s="22">
        <f>AA14/Z14*100</f>
        <v>91.72827349020416</v>
      </c>
      <c r="AC14" s="21">
        <f>SUM(AC10:AC13)</f>
        <v>26195.3</v>
      </c>
      <c r="AD14" s="21">
        <f>SUM(AD10:AD13)</f>
        <v>28586</v>
      </c>
      <c r="AE14" s="22">
        <f>AD14/AC14*100</f>
        <v>109.1264463472455</v>
      </c>
      <c r="AF14" s="22">
        <f t="shared" ref="AF14:AI14" si="5">SUM(AF11:AF13)</f>
        <v>0</v>
      </c>
      <c r="AG14" s="22">
        <f t="shared" si="5"/>
        <v>0</v>
      </c>
      <c r="AH14" s="22">
        <f t="shared" si="5"/>
        <v>0</v>
      </c>
      <c r="AI14" s="22">
        <f t="shared" si="5"/>
        <v>0</v>
      </c>
      <c r="AJ14" s="35">
        <f t="shared" ref="AJ14:AO14" si="6">SUM(AJ10:AJ13)</f>
        <v>3768352.2</v>
      </c>
      <c r="AK14" s="35">
        <f t="shared" si="6"/>
        <v>3454314.1</v>
      </c>
      <c r="AL14" s="35">
        <f t="shared" si="6"/>
        <v>0</v>
      </c>
      <c r="AM14" s="35">
        <f t="shared" si="6"/>
        <v>0</v>
      </c>
      <c r="AN14" s="35">
        <f t="shared" si="6"/>
        <v>23095.7</v>
      </c>
      <c r="AO14" s="35">
        <f t="shared" si="6"/>
        <v>21748</v>
      </c>
      <c r="AP14" s="22">
        <f t="shared" ref="AP14:AS14" si="7">SUM(AP11:AP13)</f>
        <v>0</v>
      </c>
      <c r="AQ14" s="22">
        <f t="shared" si="7"/>
        <v>0</v>
      </c>
      <c r="AR14" s="22">
        <f t="shared" si="7"/>
        <v>0</v>
      </c>
      <c r="AS14" s="22">
        <f t="shared" si="7"/>
        <v>0</v>
      </c>
      <c r="AT14" s="21">
        <f>SUM(AT10:AT13)</f>
        <v>131907.5</v>
      </c>
      <c r="AU14" s="21">
        <f>SUM(AU10:AU13)</f>
        <v>90034.6</v>
      </c>
      <c r="AV14" s="22">
        <f>AU14/AT14*100</f>
        <v>68.25586111479636</v>
      </c>
      <c r="AW14" s="21">
        <f t="shared" ref="AW14:BV14" si="8">SUM(AW10:AW13)</f>
        <v>55238.3</v>
      </c>
      <c r="AX14" s="21">
        <f t="shared" si="8"/>
        <v>36259.799999999996</v>
      </c>
      <c r="AY14" s="21">
        <f t="shared" si="8"/>
        <v>0</v>
      </c>
      <c r="AZ14" s="21">
        <f t="shared" si="8"/>
        <v>0</v>
      </c>
      <c r="BA14" s="21">
        <f t="shared" si="8"/>
        <v>36529.699999999997</v>
      </c>
      <c r="BB14" s="21">
        <f t="shared" si="8"/>
        <v>24335.7</v>
      </c>
      <c r="BC14" s="21">
        <f t="shared" si="8"/>
        <v>40139.5</v>
      </c>
      <c r="BD14" s="21">
        <f t="shared" si="8"/>
        <v>29439.100000000002</v>
      </c>
      <c r="BE14" s="21">
        <f t="shared" si="8"/>
        <v>0</v>
      </c>
      <c r="BF14" s="21">
        <f t="shared" si="8"/>
        <v>0</v>
      </c>
      <c r="BG14" s="21">
        <f t="shared" si="8"/>
        <v>5988</v>
      </c>
      <c r="BH14" s="21">
        <f t="shared" si="8"/>
        <v>5106</v>
      </c>
      <c r="BI14" s="92">
        <f t="shared" si="8"/>
        <v>0</v>
      </c>
      <c r="BJ14" s="20">
        <f t="shared" si="8"/>
        <v>58.7</v>
      </c>
      <c r="BK14" s="21">
        <f t="shared" si="8"/>
        <v>365818.8</v>
      </c>
      <c r="BL14" s="21">
        <f t="shared" si="8"/>
        <v>319567.99999999994</v>
      </c>
      <c r="BM14" s="21">
        <f t="shared" si="8"/>
        <v>108264</v>
      </c>
      <c r="BN14" s="21">
        <f t="shared" si="8"/>
        <v>74048.3</v>
      </c>
      <c r="BO14" s="21">
        <f t="shared" si="8"/>
        <v>61500</v>
      </c>
      <c r="BP14" s="21">
        <f t="shared" si="8"/>
        <v>19315</v>
      </c>
      <c r="BQ14" s="21">
        <f t="shared" si="8"/>
        <v>7200.7</v>
      </c>
      <c r="BR14" s="21">
        <f t="shared" si="8"/>
        <v>3990.8</v>
      </c>
      <c r="BS14" s="101">
        <f t="shared" si="8"/>
        <v>0</v>
      </c>
      <c r="BT14" s="21">
        <f t="shared" si="8"/>
        <v>2741.6000000000004</v>
      </c>
      <c r="BU14" s="21">
        <f t="shared" si="8"/>
        <v>25824.5</v>
      </c>
      <c r="BV14" s="21">
        <f t="shared" si="8"/>
        <v>25059.100000000002</v>
      </c>
      <c r="BW14" s="22">
        <f>SUM(BW11:BW13)</f>
        <v>0</v>
      </c>
      <c r="BX14" s="21">
        <f t="shared" ref="BX14:CK14" si="9">SUM(BX10:BX13)</f>
        <v>5353428.0999999996</v>
      </c>
      <c r="BY14" s="21">
        <f t="shared" si="9"/>
        <v>4705860.6000000006</v>
      </c>
      <c r="BZ14" s="21">
        <f t="shared" si="9"/>
        <v>0</v>
      </c>
      <c r="CA14" s="21">
        <f t="shared" si="9"/>
        <v>0</v>
      </c>
      <c r="CB14" s="21">
        <f t="shared" si="9"/>
        <v>966850</v>
      </c>
      <c r="CC14" s="21">
        <f t="shared" si="9"/>
        <v>840830.1</v>
      </c>
      <c r="CD14" s="21">
        <f t="shared" si="9"/>
        <v>0</v>
      </c>
      <c r="CE14" s="21">
        <f t="shared" si="9"/>
        <v>0</v>
      </c>
      <c r="CF14" s="21">
        <f t="shared" si="9"/>
        <v>32868.300000000003</v>
      </c>
      <c r="CG14" s="21">
        <f t="shared" si="9"/>
        <v>266625.10000000003</v>
      </c>
      <c r="CH14" s="21">
        <f t="shared" si="9"/>
        <v>0</v>
      </c>
      <c r="CI14" s="21">
        <f t="shared" si="9"/>
        <v>0</v>
      </c>
      <c r="CJ14" s="21">
        <f t="shared" si="9"/>
        <v>61500</v>
      </c>
      <c r="CK14" s="21">
        <f t="shared" si="9"/>
        <v>61500</v>
      </c>
      <c r="CL14" s="22">
        <f>SUM(CL11:CL13)</f>
        <v>0</v>
      </c>
      <c r="CM14" s="21">
        <f>SUM(CM10:CM13)</f>
        <v>1061218.3</v>
      </c>
      <c r="CN14" s="21">
        <f>SUM(CN10:CN13)</f>
        <v>1168955.2</v>
      </c>
      <c r="CO14" s="8"/>
    </row>
    <row r="15" spans="1:93" hidden="1" x14ac:dyDescent="0.25">
      <c r="C15" s="3"/>
      <c r="D15" s="3"/>
      <c r="H15" s="8">
        <f>H14*100/E14</f>
        <v>24.491678642884729</v>
      </c>
      <c r="AK15" s="57">
        <f>AJ14/12*7</f>
        <v>2198205.4500000002</v>
      </c>
    </row>
    <row r="16" spans="1:93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  <row r="32" spans="3: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  <row r="312" spans="3:4" x14ac:dyDescent="0.25">
      <c r="C312" s="3"/>
      <c r="D312" s="3"/>
    </row>
    <row r="313" spans="3:4" x14ac:dyDescent="0.25">
      <c r="C313" s="3"/>
      <c r="D313" s="3"/>
    </row>
    <row r="314" spans="3:4" x14ac:dyDescent="0.25">
      <c r="C314" s="3"/>
      <c r="D314" s="3"/>
    </row>
    <row r="315" spans="3:4" x14ac:dyDescent="0.25">
      <c r="C315" s="3"/>
      <c r="D315" s="3"/>
    </row>
    <row r="316" spans="3:4" x14ac:dyDescent="0.25">
      <c r="C316" s="3"/>
      <c r="D316" s="3"/>
    </row>
    <row r="317" spans="3:4" x14ac:dyDescent="0.25">
      <c r="C317" s="3"/>
      <c r="D317" s="3"/>
    </row>
    <row r="318" spans="3:4" x14ac:dyDescent="0.25">
      <c r="C318" s="3"/>
      <c r="D318" s="3"/>
    </row>
    <row r="319" spans="3:4" x14ac:dyDescent="0.25">
      <c r="C319" s="3"/>
      <c r="D319" s="3"/>
    </row>
    <row r="320" spans="3:4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" x14ac:dyDescent="0.25">
      <c r="C401" s="3"/>
      <c r="D401" s="3"/>
    </row>
    <row r="402" spans="3:4" x14ac:dyDescent="0.25">
      <c r="C402" s="3"/>
      <c r="D402" s="3"/>
    </row>
    <row r="403" spans="3:4" x14ac:dyDescent="0.25">
      <c r="C403" s="3"/>
      <c r="D403" s="3"/>
    </row>
    <row r="404" spans="3:4" x14ac:dyDescent="0.25">
      <c r="C404" s="3"/>
      <c r="D404" s="3"/>
    </row>
    <row r="405" spans="3:4" x14ac:dyDescent="0.25">
      <c r="C405" s="3"/>
      <c r="D405" s="3"/>
    </row>
    <row r="406" spans="3:4" x14ac:dyDescent="0.25">
      <c r="C406" s="3"/>
      <c r="D406" s="3"/>
    </row>
    <row r="407" spans="3:4" x14ac:dyDescent="0.25">
      <c r="C407" s="3"/>
      <c r="D407" s="3"/>
    </row>
    <row r="408" spans="3:4" x14ac:dyDescent="0.25">
      <c r="C408" s="3"/>
      <c r="D408" s="3"/>
    </row>
    <row r="409" spans="3:4" x14ac:dyDescent="0.25">
      <c r="C409" s="3"/>
      <c r="D409" s="3"/>
    </row>
    <row r="410" spans="3:4" x14ac:dyDescent="0.25">
      <c r="C410" s="3"/>
      <c r="D410" s="3"/>
    </row>
    <row r="411" spans="3:4" x14ac:dyDescent="0.25">
      <c r="C411" s="3"/>
      <c r="D411" s="3"/>
    </row>
    <row r="412" spans="3:4" x14ac:dyDescent="0.25">
      <c r="C412" s="3"/>
      <c r="D412" s="3"/>
    </row>
    <row r="413" spans="3:4" x14ac:dyDescent="0.25">
      <c r="C413" s="3"/>
      <c r="D413" s="3"/>
    </row>
    <row r="414" spans="3:4" x14ac:dyDescent="0.25">
      <c r="C414" s="3"/>
      <c r="D414" s="3"/>
    </row>
    <row r="415" spans="3:4" x14ac:dyDescent="0.25">
      <c r="C415" s="3"/>
      <c r="D415" s="3"/>
    </row>
    <row r="416" spans="3:4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</sheetData>
  <protectedRanges>
    <protectedRange sqref="AK10:AK13" name="Range4_7_3"/>
    <protectedRange sqref="AZ11" name="Range5_1_1_1"/>
    <protectedRange sqref="BJ11 BJ13" name="Range5_6_2"/>
    <protectedRange sqref="BU10:BU11 BU13" name="Range5_12_2"/>
    <protectedRange sqref="CA13 CC10:CC11" name="Range6_1_1_1"/>
    <protectedRange sqref="AJ10:AJ11 AJ13" name="Range4_7_1_2"/>
    <protectedRange sqref="BG10:BG11 BG13" name="Range5_4_1_1"/>
    <protectedRange sqref="BO11 BO13" name="Range5_9_1_2"/>
    <protectedRange sqref="BZ13 CB10:CB11" name="Range6_2_3"/>
    <protectedRange sqref="AZ12" name="Range5_1_1_1_1_1"/>
    <protectedRange sqref="BJ12" name="Range5_6_1_1"/>
    <protectedRange sqref="BU12" name="Range5_12_1_1"/>
    <protectedRange sqref="CC12" name="Range6_1_1_1_1"/>
    <protectedRange sqref="AJ12" name="Range4_7_1_1_1"/>
    <protectedRange sqref="BG12" name="Range5_4_1_1_2"/>
    <protectedRange sqref="BO12" name="Range5_9_1_1_1"/>
    <protectedRange sqref="CB12" name="Range6_2_1_1"/>
    <protectedRange sqref="O10:O12" name="Range4_2"/>
    <protectedRange sqref="R10:R12" name="Range4_1_1"/>
    <protectedRange sqref="X10:X12" name="Range4_2_1"/>
    <protectedRange sqref="AA10:AA12" name="Range4_4"/>
    <protectedRange sqref="AD10:AD12" name="Range4_5"/>
    <protectedRange sqref="AO10:AO11" name="Range4_8"/>
    <protectedRange sqref="BD10:BD12" name="Range5_3_1"/>
    <protectedRange sqref="BH10:BH12" name="Range5_5_1"/>
    <protectedRange sqref="BL10:BL12" name="Range5_7"/>
    <protectedRange sqref="BN10:BN12" name="Range5_8"/>
    <protectedRange sqref="BR10:BR12" name="Range5_10"/>
    <protectedRange sqref="BP10:BP12" name="Range5_11"/>
    <protectedRange sqref="BV10:BV12" name="Range5_13"/>
    <protectedRange sqref="CG12" name="Range6_5"/>
    <protectedRange sqref="O13" name="Range4"/>
  </protectedRanges>
  <mergeCells count="57">
    <mergeCell ref="A14:B14"/>
    <mergeCell ref="BC7:BD7"/>
    <mergeCell ref="BE7:BF7"/>
    <mergeCell ref="BG7:BH7"/>
    <mergeCell ref="BI7:BJ7"/>
    <mergeCell ref="AN7:AO7"/>
    <mergeCell ref="AP7:AQ7"/>
    <mergeCell ref="AT7:AV7"/>
    <mergeCell ref="AW7:AX7"/>
    <mergeCell ref="AY7:AZ7"/>
    <mergeCell ref="BA7:BB7"/>
    <mergeCell ref="Z7:AB7"/>
    <mergeCell ref="CD6:CE7"/>
    <mergeCell ref="CF6:CG7"/>
    <mergeCell ref="CH6:CI7"/>
    <mergeCell ref="BZ6:CC7"/>
    <mergeCell ref="BO7:BP7"/>
    <mergeCell ref="BU6:BV7"/>
    <mergeCell ref="AF7:AG7"/>
    <mergeCell ref="AH7:AI7"/>
    <mergeCell ref="AJ7:AK7"/>
    <mergeCell ref="AC7:AE7"/>
    <mergeCell ref="AL7:AM7"/>
    <mergeCell ref="BK7:BL7"/>
    <mergeCell ref="BM7:BN7"/>
    <mergeCell ref="T7:V7"/>
    <mergeCell ref="W7:Y7"/>
    <mergeCell ref="BK6:BP6"/>
    <mergeCell ref="BQ6:BR7"/>
    <mergeCell ref="BS6:BT7"/>
    <mergeCell ref="CL5:CL7"/>
    <mergeCell ref="CM5:CN7"/>
    <mergeCell ref="K6:S6"/>
    <mergeCell ref="T6:AE6"/>
    <mergeCell ref="AH6:AQ6"/>
    <mergeCell ref="AR6:AS7"/>
    <mergeCell ref="AT6:BD6"/>
    <mergeCell ref="BE6:BJ6"/>
    <mergeCell ref="T5:AO5"/>
    <mergeCell ref="AT5:BP5"/>
    <mergeCell ref="BQ5:BV5"/>
    <mergeCell ref="BW5:BW7"/>
    <mergeCell ref="BX5:BY7"/>
    <mergeCell ref="BZ5:CK5"/>
    <mergeCell ref="CJ6:CK7"/>
    <mergeCell ref="K7:M7"/>
    <mergeCell ref="D2:P2"/>
    <mergeCell ref="C3:Q3"/>
    <mergeCell ref="A5:A8"/>
    <mergeCell ref="B5:B8"/>
    <mergeCell ref="C5:C8"/>
    <mergeCell ref="D5:D8"/>
    <mergeCell ref="E5:G7"/>
    <mergeCell ref="H5:J7"/>
    <mergeCell ref="K5:S5"/>
    <mergeCell ref="N7:P7"/>
    <mergeCell ref="Q7:S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մարզ.բյուջե</vt:lpstr>
      <vt:lpstr>11</vt:lpstr>
      <vt:lpstr>'11'!Заголовки_для_печати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2023-01-26T08:19:08Z</dcterms:modified>
  <cp:keywords>https://mul2-tavush.gov.am/tasks/347778/oneclick/ekamut.01.12.22.xlsx?token=f491df992f462f2bb317e7ef8fefa8fd</cp:keywords>
</cp:coreProperties>
</file>