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H711" i="8"/>
  <c r="G711"/>
  <c r="F711"/>
  <c r="H709"/>
  <c r="G709"/>
  <c r="F709"/>
  <c r="H707"/>
  <c r="G707"/>
  <c r="F707"/>
  <c r="H705"/>
  <c r="G705"/>
  <c r="F705"/>
  <c r="F690"/>
  <c r="F689"/>
  <c r="F688"/>
  <c r="F687"/>
  <c r="G685"/>
  <c r="F685"/>
  <c r="G683"/>
  <c r="F683"/>
  <c r="F669"/>
  <c r="G667"/>
  <c r="F667"/>
  <c r="G665"/>
  <c r="F665"/>
  <c r="F650"/>
  <c r="G648"/>
  <c r="F648"/>
  <c r="G646"/>
  <c r="F646"/>
  <c r="G644"/>
  <c r="F644"/>
  <c r="G631"/>
  <c r="F631"/>
  <c r="G629"/>
  <c r="F629"/>
  <c r="G627"/>
  <c r="F627"/>
  <c r="F622"/>
  <c r="F621"/>
  <c r="F620"/>
  <c r="F619"/>
  <c r="H617"/>
  <c r="G617"/>
  <c r="F617"/>
  <c r="H615"/>
  <c r="G615"/>
  <c r="F615"/>
  <c r="F580"/>
  <c r="F579"/>
  <c r="F578"/>
  <c r="F577"/>
  <c r="F576"/>
  <c r="H574"/>
  <c r="G574"/>
  <c r="F574"/>
  <c r="F572" s="1"/>
  <c r="F570" s="1"/>
  <c r="H572"/>
  <c r="G572"/>
  <c r="H570"/>
  <c r="G570"/>
  <c r="F538"/>
  <c r="G536"/>
  <c r="F536"/>
  <c r="G530"/>
  <c r="F530"/>
  <c r="F517"/>
  <c r="G516"/>
  <c r="F516"/>
  <c r="G515"/>
  <c r="F515"/>
  <c r="F514"/>
  <c r="F513"/>
  <c r="G511"/>
  <c r="F511"/>
  <c r="F509"/>
  <c r="G507"/>
  <c r="F507"/>
  <c r="F505"/>
  <c r="G503"/>
  <c r="F503"/>
  <c r="F501"/>
  <c r="G499"/>
  <c r="F499"/>
  <c r="G497"/>
  <c r="F497"/>
  <c r="G489"/>
  <c r="F489"/>
  <c r="G413"/>
  <c r="F413"/>
  <c r="G411"/>
  <c r="F411"/>
  <c r="G409"/>
  <c r="F409"/>
  <c r="F402"/>
  <c r="H401"/>
  <c r="F401"/>
  <c r="F400"/>
  <c r="H398"/>
  <c r="G398"/>
  <c r="F398"/>
  <c r="H396"/>
  <c r="G396"/>
  <c r="F396"/>
  <c r="H395"/>
  <c r="F395"/>
  <c r="G394"/>
  <c r="F394"/>
  <c r="F393"/>
  <c r="F392"/>
  <c r="G391"/>
  <c r="F391"/>
  <c r="F390"/>
  <c r="H388"/>
  <c r="G388"/>
  <c r="F388"/>
  <c r="H386"/>
  <c r="G386"/>
  <c r="F386"/>
  <c r="F379"/>
  <c r="F378"/>
  <c r="F377"/>
  <c r="H373"/>
  <c r="F373"/>
  <c r="H371"/>
  <c r="G371"/>
  <c r="F371"/>
  <c r="F369"/>
  <c r="G365"/>
  <c r="F365"/>
  <c r="H341"/>
  <c r="F341"/>
  <c r="H340"/>
  <c r="F340"/>
  <c r="F339"/>
  <c r="F338"/>
  <c r="F337"/>
  <c r="G336"/>
  <c r="F336"/>
  <c r="F335"/>
  <c r="F334"/>
  <c r="F333"/>
  <c r="G332"/>
  <c r="F332"/>
  <c r="G331"/>
  <c r="F331"/>
  <c r="H329"/>
  <c r="G329"/>
  <c r="F329"/>
  <c r="F327" s="1"/>
  <c r="F325" s="1"/>
  <c r="H327"/>
  <c r="G327"/>
  <c r="H325"/>
  <c r="G325"/>
  <c r="H324"/>
  <c r="F324"/>
  <c r="F323"/>
  <c r="H321"/>
  <c r="H319" s="1"/>
  <c r="H195" s="1"/>
  <c r="H8" s="1"/>
  <c r="G321"/>
  <c r="F321"/>
  <c r="F319" s="1"/>
  <c r="G319"/>
  <c r="F296"/>
  <c r="F295"/>
  <c r="F294"/>
  <c r="G292"/>
  <c r="F292"/>
  <c r="G282"/>
  <c r="F282"/>
  <c r="F259"/>
  <c r="H258"/>
  <c r="F258"/>
  <c r="F257"/>
  <c r="F256"/>
  <c r="H254"/>
  <c r="G254"/>
  <c r="F254"/>
  <c r="H252"/>
  <c r="G252"/>
  <c r="F252"/>
  <c r="H233"/>
  <c r="F233"/>
  <c r="H231"/>
  <c r="G231"/>
  <c r="F231"/>
  <c r="H225"/>
  <c r="G225"/>
  <c r="F225"/>
  <c r="F211"/>
  <c r="G209"/>
  <c r="F209"/>
  <c r="G207"/>
  <c r="F207"/>
  <c r="G195"/>
  <c r="G139"/>
  <c r="F121"/>
  <c r="G119"/>
  <c r="F119"/>
  <c r="G117"/>
  <c r="F117"/>
  <c r="G109"/>
  <c r="F109"/>
  <c r="F92"/>
  <c r="F91"/>
  <c r="G90"/>
  <c r="F90"/>
  <c r="F89"/>
  <c r="F88"/>
  <c r="F87"/>
  <c r="F86"/>
  <c r="F85"/>
  <c r="H83"/>
  <c r="G83"/>
  <c r="F83"/>
  <c r="H81"/>
  <c r="G81"/>
  <c r="F81"/>
  <c r="F68"/>
  <c r="F67"/>
  <c r="F66"/>
  <c r="F65"/>
  <c r="F64"/>
  <c r="G62"/>
  <c r="F62"/>
  <c r="G52"/>
  <c r="F52"/>
  <c r="F33"/>
  <c r="F32"/>
  <c r="F31"/>
  <c r="F30"/>
  <c r="F29"/>
  <c r="F28"/>
  <c r="F27"/>
  <c r="F26"/>
  <c r="F25"/>
  <c r="F24"/>
  <c r="F23"/>
  <c r="F22"/>
  <c r="F21"/>
  <c r="G20"/>
  <c r="F20"/>
  <c r="F19"/>
  <c r="F18"/>
  <c r="F17"/>
  <c r="F16"/>
  <c r="G15"/>
  <c r="F15"/>
  <c r="H13"/>
  <c r="G13"/>
  <c r="F13"/>
  <c r="H11"/>
  <c r="G11"/>
  <c r="F11"/>
  <c r="H9"/>
  <c r="G9"/>
  <c r="F9" s="1"/>
  <c r="D74" i="4"/>
  <c r="F72"/>
  <c r="D72"/>
  <c r="D70"/>
  <c r="E68"/>
  <c r="D68"/>
  <c r="F66"/>
  <c r="D66"/>
  <c r="F55"/>
  <c r="E55"/>
  <c r="D55"/>
  <c r="F25"/>
  <c r="E25"/>
  <c r="D25"/>
  <c r="F23"/>
  <c r="E23"/>
  <c r="D23"/>
  <c r="E10"/>
  <c r="D10"/>
  <c r="C10"/>
  <c r="F225" i="3"/>
  <c r="D225"/>
  <c r="F223"/>
  <c r="D223"/>
  <c r="D211"/>
  <c r="F207"/>
  <c r="D207"/>
  <c r="F205"/>
  <c r="D205"/>
  <c r="D189"/>
  <c r="D188"/>
  <c r="F184"/>
  <c r="D184"/>
  <c r="F183"/>
  <c r="D183"/>
  <c r="F182"/>
  <c r="D182"/>
  <c r="F181"/>
  <c r="D181"/>
  <c r="F179"/>
  <c r="D179"/>
  <c r="F178"/>
  <c r="D178"/>
  <c r="F177"/>
  <c r="D177"/>
  <c r="F174"/>
  <c r="D174"/>
  <c r="F172"/>
  <c r="D172"/>
  <c r="F170"/>
  <c r="D170"/>
  <c r="F168"/>
  <c r="E168"/>
  <c r="D168"/>
  <c r="F166"/>
  <c r="E166"/>
  <c r="D166"/>
  <c r="E165"/>
  <c r="D165"/>
  <c r="E163"/>
  <c r="D163"/>
  <c r="E151"/>
  <c r="D151" s="1"/>
  <c r="D147" s="1"/>
  <c r="D141" s="1"/>
  <c r="E147"/>
  <c r="D146"/>
  <c r="E143"/>
  <c r="D143" s="1"/>
  <c r="F141"/>
  <c r="E141"/>
  <c r="E137"/>
  <c r="D137" s="1"/>
  <c r="D132" s="1"/>
  <c r="D126" s="1"/>
  <c r="D9" s="1"/>
  <c r="E132"/>
  <c r="E128"/>
  <c r="E126" s="1"/>
  <c r="E9" s="1"/>
  <c r="E7" s="1"/>
  <c r="D7" s="1"/>
  <c r="D113"/>
  <c r="E106"/>
  <c r="D106"/>
  <c r="E102"/>
  <c r="D102"/>
  <c r="E98"/>
  <c r="E92"/>
  <c r="D92"/>
  <c r="E87"/>
  <c r="D87"/>
  <c r="E86"/>
  <c r="D86"/>
  <c r="E84"/>
  <c r="D84"/>
  <c r="E82"/>
  <c r="D82"/>
  <c r="E66"/>
  <c r="D66"/>
  <c r="E65"/>
  <c r="D65"/>
  <c r="E62"/>
  <c r="D62"/>
  <c r="E59"/>
  <c r="D59"/>
  <c r="E57"/>
  <c r="D57"/>
  <c r="E56"/>
  <c r="D56"/>
  <c r="D55"/>
  <c r="E53"/>
  <c r="D53"/>
  <c r="E52"/>
  <c r="D52"/>
  <c r="E50"/>
  <c r="D50"/>
  <c r="E49"/>
  <c r="D49"/>
  <c r="E48"/>
  <c r="D48"/>
  <c r="E46"/>
  <c r="D46"/>
  <c r="E45"/>
  <c r="D45"/>
  <c r="E43"/>
  <c r="D43"/>
  <c r="E40"/>
  <c r="D40"/>
  <c r="E37"/>
  <c r="D37"/>
  <c r="E35"/>
  <c r="D35"/>
  <c r="E33"/>
  <c r="D33"/>
  <c r="D32"/>
  <c r="E31"/>
  <c r="D31"/>
  <c r="E30"/>
  <c r="D30"/>
  <c r="E29"/>
  <c r="D29"/>
  <c r="D28"/>
  <c r="E26"/>
  <c r="D26"/>
  <c r="E24"/>
  <c r="D24"/>
  <c r="E16"/>
  <c r="D16"/>
  <c r="E15"/>
  <c r="D15"/>
  <c r="E13"/>
  <c r="D13"/>
  <c r="E11"/>
  <c r="D11"/>
  <c r="F9"/>
  <c r="F7"/>
  <c r="H307" i="2"/>
  <c r="G307"/>
  <c r="F307"/>
  <c r="H305"/>
  <c r="G305"/>
  <c r="F305" s="1"/>
  <c r="F303" s="1"/>
  <c r="H303"/>
  <c r="G303"/>
  <c r="G294"/>
  <c r="F294"/>
  <c r="G292"/>
  <c r="F292"/>
  <c r="G285"/>
  <c r="F285"/>
  <c r="G283"/>
  <c r="F283"/>
  <c r="F275"/>
  <c r="G273"/>
  <c r="F273"/>
  <c r="G271"/>
  <c r="F271" s="1"/>
  <c r="G264"/>
  <c r="F264" s="1"/>
  <c r="G262"/>
  <c r="F262"/>
  <c r="G260"/>
  <c r="F260"/>
  <c r="H258"/>
  <c r="G258"/>
  <c r="F258"/>
  <c r="G244"/>
  <c r="F244"/>
  <c r="H242"/>
  <c r="G242"/>
  <c r="F242"/>
  <c r="H240"/>
  <c r="G240"/>
  <c r="F240"/>
  <c r="G227"/>
  <c r="F227"/>
  <c r="G224"/>
  <c r="F224"/>
  <c r="G220"/>
  <c r="F220"/>
  <c r="G219"/>
  <c r="F219"/>
  <c r="G218"/>
  <c r="F218"/>
  <c r="G217"/>
  <c r="F217"/>
  <c r="G215"/>
  <c r="F215"/>
  <c r="G210"/>
  <c r="F210"/>
  <c r="G180"/>
  <c r="F180"/>
  <c r="G178"/>
  <c r="F178"/>
  <c r="H174"/>
  <c r="G174"/>
  <c r="F174"/>
  <c r="H172"/>
  <c r="G172"/>
  <c r="F172"/>
  <c r="H171"/>
  <c r="G171"/>
  <c r="F171"/>
  <c r="H169"/>
  <c r="G169"/>
  <c r="F169"/>
  <c r="H165"/>
  <c r="F165" s="1"/>
  <c r="F163" s="1"/>
  <c r="H163"/>
  <c r="G163"/>
  <c r="G161" s="1"/>
  <c r="H161"/>
  <c r="F160"/>
  <c r="G158"/>
  <c r="F158"/>
  <c r="H145"/>
  <c r="H143" s="1"/>
  <c r="H141" s="1"/>
  <c r="H8" s="1"/>
  <c r="G145"/>
  <c r="F145"/>
  <c r="F143" s="1"/>
  <c r="F141" s="1"/>
  <c r="G143"/>
  <c r="G141"/>
  <c r="H140"/>
  <c r="F140" s="1"/>
  <c r="H138"/>
  <c r="F138"/>
  <c r="G127"/>
  <c r="F127"/>
  <c r="G123"/>
  <c r="F123"/>
  <c r="H115"/>
  <c r="G115"/>
  <c r="F115"/>
  <c r="H113"/>
  <c r="G113"/>
  <c r="F113"/>
  <c r="F103"/>
  <c r="H100"/>
  <c r="G100"/>
  <c r="F100"/>
  <c r="G96"/>
  <c r="F96"/>
  <c r="H94"/>
  <c r="G94"/>
  <c r="F94"/>
  <c r="H88"/>
  <c r="G88"/>
  <c r="F88"/>
  <c r="G51"/>
  <c r="F51"/>
  <c r="G49"/>
  <c r="F49"/>
  <c r="G44"/>
  <c r="F44"/>
  <c r="G33"/>
  <c r="F33"/>
  <c r="H31"/>
  <c r="G31"/>
  <c r="F31"/>
  <c r="G24"/>
  <c r="F24"/>
  <c r="H20"/>
  <c r="G20"/>
  <c r="F20"/>
  <c r="H13"/>
  <c r="G13"/>
  <c r="F13"/>
  <c r="H11"/>
  <c r="G11"/>
  <c r="F11"/>
  <c r="H9"/>
  <c r="G9"/>
  <c r="F9"/>
  <c r="E152" i="1"/>
  <c r="C152"/>
  <c r="E151"/>
  <c r="C151"/>
  <c r="E150"/>
  <c r="C150"/>
  <c r="D138"/>
  <c r="E133"/>
  <c r="D133"/>
  <c r="E121"/>
  <c r="D121"/>
  <c r="E118"/>
  <c r="D118"/>
  <c r="E117"/>
  <c r="D117"/>
  <c r="E116"/>
  <c r="D116"/>
  <c r="E113"/>
  <c r="D113"/>
  <c r="E111"/>
  <c r="D111"/>
  <c r="E107"/>
  <c r="D107"/>
  <c r="E106"/>
  <c r="D106"/>
  <c r="E105"/>
  <c r="D105"/>
  <c r="E103"/>
  <c r="D103"/>
  <c r="E100"/>
  <c r="D100"/>
  <c r="E91"/>
  <c r="D91"/>
  <c r="D89"/>
  <c r="F86"/>
  <c r="D86"/>
  <c r="E84"/>
  <c r="D84"/>
  <c r="D83"/>
  <c r="E80"/>
  <c r="D80"/>
  <c r="E79"/>
  <c r="D79"/>
  <c r="E76"/>
  <c r="D76"/>
  <c r="F61"/>
  <c r="E61"/>
  <c r="D61"/>
  <c r="E51"/>
  <c r="D51"/>
  <c r="E50"/>
  <c r="D50"/>
  <c r="E47"/>
  <c r="D47"/>
  <c r="E45"/>
  <c r="D45"/>
  <c r="E43"/>
  <c r="D43"/>
  <c r="E42"/>
  <c r="D42"/>
  <c r="D39"/>
  <c r="E37"/>
  <c r="D37"/>
  <c r="E36"/>
  <c r="D36"/>
  <c r="D35"/>
  <c r="D34"/>
  <c r="E33"/>
  <c r="D33"/>
  <c r="D32"/>
  <c r="E31"/>
  <c r="D31" s="1"/>
  <c r="D30"/>
  <c r="D29"/>
  <c r="D28"/>
  <c r="E27"/>
  <c r="D27" s="1"/>
  <c r="E25"/>
  <c r="D25" s="1"/>
  <c r="E22"/>
  <c r="E20"/>
  <c r="E19"/>
  <c r="D19" s="1"/>
  <c r="D17" s="1"/>
  <c r="E17"/>
  <c r="E16"/>
  <c r="D16" s="1"/>
  <c r="E15"/>
  <c r="D15" s="1"/>
  <c r="E13"/>
  <c r="E10"/>
  <c r="E8" s="1"/>
  <c r="F8"/>
  <c r="F195" i="8" l="1"/>
  <c r="F8"/>
  <c r="G8"/>
  <c r="F8" i="2"/>
  <c r="F161"/>
  <c r="G8"/>
  <c r="D13" i="1"/>
  <c r="D10" s="1"/>
  <c r="D8" s="1"/>
  <c r="D22"/>
  <c r="D20" s="1"/>
</calcChain>
</file>

<file path=xl/sharedStrings.xml><?xml version="1.0" encoding="utf-8"?>
<sst xmlns="http://schemas.openxmlformats.org/spreadsheetml/2006/main" count="2922" uniqueCount="802">
  <si>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</si>
  <si>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</si>
  <si>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</si>
  <si>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</si>
  <si>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</si>
  <si>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</si>
  <si>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</si>
  <si>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</si>
  <si>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</si>
  <si>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</si>
  <si>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</si>
  <si>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</si>
  <si>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</si>
  <si>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</si>
  <si>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</si>
  <si>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</si>
  <si>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</si>
  <si>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</si>
  <si>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</si>
  <si>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</si>
  <si>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</si>
  <si>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</si>
  <si>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</si>
  <si>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</si>
  <si>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</si>
  <si>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</si>
  <si>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</si>
  <si>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</si>
  <si>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</si>
  <si>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</si>
  <si>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</si>
  <si>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</si>
  <si>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</si>
  <si>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</si>
  <si>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</si>
  <si>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</si>
  <si>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</si>
  <si>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</si>
  <si>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</si>
  <si>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</si>
  <si>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</si>
  <si>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</si>
  <si>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</si>
  <si>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</si>
  <si>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</si>
  <si>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</si>
  <si>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</si>
  <si>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</si>
  <si>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</si>
  <si>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</si>
  <si>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</si>
  <si>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</si>
  <si>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</si>
  <si>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</si>
  <si>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</si>
  <si>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</si>
  <si>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</si>
  <si>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</si>
  <si>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</si>
  <si>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</si>
  <si>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</si>
  <si>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</si>
  <si>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Եկամտատեսակները</t>
  </si>
  <si>
    <t>ապառքը տարեսկզբի դրությամբ</t>
  </si>
  <si>
    <t>ապառքը տարեվերջի դրությամբ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</si>
  <si>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</si>
  <si>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</si>
  <si>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</si>
  <si>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</si>
  <si>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</si>
  <si>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</si>
  <si>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</si>
  <si>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</si>
  <si>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</si>
  <si>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</si>
  <si>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</si>
  <si>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</si>
  <si>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</si>
  <si>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</si>
  <si>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</si>
  <si>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</si>
  <si>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</si>
  <si>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</si>
  <si>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</si>
  <si>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</si>
  <si>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</si>
  <si>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</si>
  <si>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</si>
  <si>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</si>
  <si>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</si>
  <si>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</si>
  <si>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</si>
  <si>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</si>
  <si>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</si>
  <si>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</si>
  <si>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</si>
  <si>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</si>
  <si>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</si>
  <si>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</si>
  <si>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</si>
  <si>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</si>
  <si>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</si>
  <si>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</si>
  <si>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</si>
  <si>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</si>
  <si>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</si>
  <si>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</si>
  <si>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</si>
  <si>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</si>
  <si>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</si>
  <si>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</si>
  <si>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</si>
  <si>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</si>
  <si>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</si>
  <si>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</si>
  <si>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</si>
  <si>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</si>
  <si>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</si>
  <si>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</si>
  <si>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</si>
  <si>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</si>
  <si>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</si>
  <si>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</si>
  <si>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</si>
  <si>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</si>
  <si>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</si>
  <si>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</si>
  <si>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</si>
  <si>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</si>
  <si>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</si>
  <si>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</si>
  <si>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</si>
  <si>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</si>
  <si>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</si>
  <si>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</si>
  <si>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</si>
  <si>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</si>
  <si>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</si>
  <si>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</si>
  <si>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</si>
  <si>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</si>
  <si>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</si>
  <si>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</si>
  <si>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</si>
  <si>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</si>
  <si>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</si>
  <si>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</si>
  <si>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</si>
  <si>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</si>
  <si>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</si>
  <si>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</si>
  <si>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</si>
  <si>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</si>
  <si>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</si>
  <si>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</si>
  <si>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</si>
  <si>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</si>
  <si>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</si>
  <si>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</si>
  <si>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</si>
  <si>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</si>
  <si>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</si>
  <si>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</si>
  <si>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</si>
  <si>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</si>
  <si>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</si>
  <si>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</si>
  <si>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</si>
  <si>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</si>
  <si>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</si>
  <si>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</si>
  <si>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</si>
  <si>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</si>
  <si>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</si>
  <si>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</si>
  <si>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</si>
  <si>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</si>
  <si>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</si>
  <si>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</si>
  <si>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</si>
  <si>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</si>
  <si>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</si>
  <si>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</si>
  <si>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</si>
  <si>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</si>
  <si>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</si>
  <si>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</si>
  <si>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</si>
  <si>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</si>
  <si>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</si>
  <si>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</si>
  <si>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</si>
  <si>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</si>
  <si>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</si>
  <si>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</si>
  <si>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</si>
  <si>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</si>
  <si>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</si>
  <si>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</si>
  <si>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</si>
  <si>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</si>
  <si>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</si>
  <si>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</si>
  <si>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</si>
  <si>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</si>
  <si>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</si>
  <si>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</si>
  <si>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</si>
  <si>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</si>
  <si>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</si>
  <si>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</si>
  <si>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</si>
  <si>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</si>
  <si>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</si>
  <si>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</si>
  <si>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</si>
  <si>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</si>
  <si>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</si>
  <si>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</si>
  <si>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</si>
  <si>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</si>
  <si>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</si>
  <si>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</si>
  <si>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</si>
  <si>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</si>
  <si>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</si>
  <si>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</si>
  <si>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</si>
  <si>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</si>
  <si>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</si>
  <si>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</si>
  <si>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</si>
  <si>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</si>
  <si>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</si>
  <si>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</si>
  <si>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</si>
  <si>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</si>
  <si>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</si>
  <si>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</si>
  <si>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</si>
  <si>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</si>
  <si>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</si>
  <si>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</si>
  <si>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</si>
  <si>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</si>
  <si>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</si>
  <si>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</si>
  <si>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</si>
  <si>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</si>
  <si>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</si>
  <si>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</si>
  <si>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</si>
  <si>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</si>
  <si>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</si>
  <si>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</si>
  <si>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</si>
  <si>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</si>
  <si>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</si>
  <si>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</si>
  <si>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</si>
  <si>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</si>
  <si>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</si>
  <si>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</si>
  <si>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</si>
  <si>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</si>
  <si>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</si>
  <si>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</si>
  <si>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</si>
  <si>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</si>
  <si>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</si>
  <si>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</si>
  <si>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</si>
  <si>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</si>
  <si>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</si>
  <si>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</si>
  <si>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</si>
  <si>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</si>
  <si>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</si>
  <si>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</si>
  <si>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</si>
  <si>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</si>
  <si>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</si>
  <si>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</si>
  <si>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</si>
  <si>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</si>
  <si>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</si>
  <si>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</si>
  <si>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</si>
  <si>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</si>
  <si>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</si>
  <si>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</si>
  <si>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</si>
  <si>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</si>
  <si>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</si>
  <si>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</si>
  <si>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</si>
  <si>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</si>
  <si>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</si>
  <si>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</si>
  <si>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</si>
  <si>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</si>
  <si>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</si>
  <si>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</si>
  <si>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</si>
  <si>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</si>
  <si>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</si>
  <si>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</si>
  <si>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</si>
  <si>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</si>
  <si>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</si>
  <si>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</si>
  <si>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</si>
  <si>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</si>
  <si>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</si>
  <si>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</si>
  <si>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</si>
  <si>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</si>
  <si>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</si>
  <si>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</si>
  <si>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</si>
  <si>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</si>
  <si>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</si>
  <si>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</si>
  <si>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</si>
  <si>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</si>
  <si>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</si>
  <si>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</si>
  <si>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</si>
  <si>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</si>
  <si>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</si>
  <si>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</si>
  <si>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</si>
  <si>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</si>
  <si>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</si>
  <si>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</si>
  <si>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</si>
  <si>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</si>
  <si>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</si>
  <si>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</si>
  <si>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</si>
  <si>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</si>
  <si>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</si>
  <si>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</si>
  <si>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</si>
  <si>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</si>
  <si>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</si>
  <si>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</si>
  <si>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</si>
  <si>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</si>
  <si>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</si>
  <si>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</si>
  <si>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</si>
  <si>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</si>
  <si>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</si>
  <si>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</si>
  <si>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</si>
  <si>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</si>
  <si>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</si>
  <si>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</si>
  <si>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</si>
  <si>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</si>
  <si>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</si>
  <si>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</si>
  <si>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</si>
  <si>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</si>
  <si>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</si>
  <si>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</si>
  <si>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</si>
  <si>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</si>
  <si>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</si>
  <si>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</si>
  <si>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</si>
  <si>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</si>
  <si>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</si>
  <si>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</si>
  <si>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</si>
  <si>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</si>
  <si>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</si>
  <si>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</si>
  <si>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</si>
  <si>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</si>
  <si>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</si>
  <si>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</si>
  <si>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</si>
  <si>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</si>
  <si>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</si>
  <si>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</si>
  <si>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</si>
  <si>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</si>
  <si>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</si>
  <si>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</si>
  <si>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</si>
  <si>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</si>
  <si>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</si>
  <si>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</si>
  <si>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</si>
  <si>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</si>
  <si>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</si>
  <si>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</si>
  <si>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</si>
  <si>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</si>
  <si>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</si>
  <si>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</si>
  <si>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</si>
  <si>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</si>
  <si>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</si>
  <si>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</si>
  <si>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</si>
  <si>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</si>
  <si>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</si>
  <si>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</si>
  <si>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</si>
  <si>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</si>
  <si>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</si>
  <si>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</si>
  <si>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</si>
  <si>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</si>
  <si>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</si>
  <si>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</si>
  <si>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</si>
  <si>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</si>
  <si>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</si>
  <si>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</si>
  <si>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</si>
  <si>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</si>
  <si>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</si>
  <si>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</si>
  <si>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</si>
  <si>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</si>
  <si>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</si>
  <si>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</si>
  <si>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</si>
  <si>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</si>
  <si>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</si>
  <si>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</si>
  <si>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</si>
  <si>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</si>
  <si>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</si>
  <si>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</si>
  <si>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</si>
  <si>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</si>
  <si>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</si>
  <si>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</si>
  <si>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</si>
  <si>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</si>
  <si>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</si>
  <si>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</si>
  <si>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</si>
  <si>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</si>
  <si>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</si>
  <si>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</si>
  <si>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</si>
  <si>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</si>
  <si>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</si>
  <si>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</si>
  <si>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</si>
  <si>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</si>
  <si>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</si>
  <si>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</si>
  <si>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</si>
  <si>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</si>
  <si>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</si>
  <si>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</si>
  <si>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</si>
  <si>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</si>
  <si>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</si>
  <si>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</si>
  <si>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</si>
  <si>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</si>
  <si>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</si>
  <si>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</si>
  <si>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</si>
  <si>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</si>
  <si>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</si>
  <si>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</si>
  <si>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</si>
  <si>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</si>
  <si>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</si>
  <si>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</si>
  <si>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</si>
  <si>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</si>
  <si>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</si>
  <si>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</si>
  <si>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</si>
  <si>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</si>
  <si>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</si>
  <si>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</si>
  <si>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</si>
  <si>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</si>
  <si>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</si>
  <si>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</si>
  <si>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</si>
  <si>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</si>
  <si>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</si>
  <si>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</si>
  <si>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</si>
  <si>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</si>
  <si>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</si>
  <si>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</si>
  <si>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</si>
  <si>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</si>
  <si>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</si>
  <si>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</si>
  <si>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</si>
  <si>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</si>
  <si>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</si>
  <si>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</si>
  <si>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</si>
  <si>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</si>
  <si>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</si>
  <si>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</si>
  <si>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</si>
  <si>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</si>
  <si>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</si>
  <si>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</si>
  <si>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</si>
  <si>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</si>
  <si>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</si>
  <si>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</si>
  <si>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</si>
  <si>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</si>
  <si>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</si>
  <si>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</si>
  <si>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</si>
  <si>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</si>
  <si>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</si>
  <si>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</si>
  <si>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</si>
  <si>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</si>
  <si>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</si>
  <si>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</si>
  <si>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</si>
  <si>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</si>
  <si>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</si>
  <si>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</si>
  <si>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</si>
  <si>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</si>
  <si>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</si>
  <si>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</si>
  <si>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</si>
  <si>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</si>
  <si>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</si>
  <si>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</si>
  <si>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</si>
  <si>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</si>
  <si>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</si>
  <si>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</si>
  <si>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</si>
  <si>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</si>
  <si>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</si>
  <si>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</si>
  <si>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</si>
  <si>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</si>
  <si>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</si>
  <si>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</si>
  <si>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</si>
  <si>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</si>
  <si>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</si>
  <si>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</si>
  <si>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</si>
  <si>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</si>
  <si>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</si>
  <si>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</si>
  <si>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</si>
  <si>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</si>
  <si>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</si>
  <si>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</si>
  <si>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</si>
  <si>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</si>
  <si>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</si>
  <si>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</si>
  <si>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</si>
  <si>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</si>
  <si>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</si>
  <si>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</si>
  <si>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</si>
  <si>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</si>
  <si>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</si>
  <si>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</si>
  <si>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</si>
  <si>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</si>
  <si>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</si>
  <si>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</si>
  <si>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</si>
  <si>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</si>
  <si>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</si>
  <si>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</si>
  <si>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</si>
  <si>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</si>
  <si>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</si>
  <si>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</si>
  <si>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</si>
  <si>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</si>
  <si>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</si>
  <si>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</si>
  <si>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</si>
  <si>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</si>
  <si>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</si>
  <si>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</si>
  <si>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</si>
  <si>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</si>
  <si>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</si>
  <si>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</si>
  <si>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</si>
  <si>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</si>
  <si>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</si>
  <si>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</si>
  <si>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</si>
  <si>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</si>
  <si>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</si>
  <si>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</si>
  <si>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</si>
  <si>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</si>
  <si>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</si>
  <si>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</si>
  <si>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</si>
  <si>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</si>
  <si>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</si>
  <si>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</si>
  <si>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</si>
  <si>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</si>
  <si>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</si>
  <si>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</si>
  <si>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</si>
  <si>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</si>
  <si>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</si>
  <si>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</si>
  <si>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</si>
  <si>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</si>
  <si>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</si>
  <si>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</si>
  <si>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</si>
  <si>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</si>
  <si>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</si>
  <si>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</si>
  <si>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</si>
  <si>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</si>
  <si>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</si>
  <si>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</si>
  <si>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</si>
  <si>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</si>
  <si>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</si>
  <si>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</si>
  <si>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</si>
  <si>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</si>
  <si>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</si>
  <si>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</si>
  <si>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</si>
  <si>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</si>
  <si>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</si>
  <si>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</si>
  <si>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</si>
  <si>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</si>
  <si>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</si>
  <si>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</si>
  <si>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</si>
  <si>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</si>
  <si>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</si>
  <si>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</si>
  <si>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</si>
  <si>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</si>
  <si>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</si>
  <si>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</si>
  <si>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</si>
  <si>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</si>
  <si>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</si>
  <si>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</si>
  <si>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</si>
  <si>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</si>
  <si>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</si>
  <si>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</si>
  <si>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</si>
  <si>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</si>
  <si>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</si>
  <si>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</si>
  <si>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</si>
  <si>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</si>
  <si>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</si>
  <si>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</si>
  <si>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</si>
  <si>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</si>
  <si>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</si>
  <si>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</si>
  <si>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</si>
  <si>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</si>
  <si>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</si>
  <si>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</si>
  <si>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</si>
  <si>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</si>
  <si>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</si>
  <si>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</si>
  <si>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</si>
  <si>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</si>
  <si>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</si>
  <si>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</si>
  <si>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</si>
  <si>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</si>
  <si>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</si>
  <si>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</si>
  <si>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</si>
  <si>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</si>
  <si>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</si>
  <si>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</si>
  <si>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</si>
  <si>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</si>
  <si>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</si>
  <si>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</si>
  <si>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</si>
  <si>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</si>
  <si>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>ՀՀ  ՏԱՎՈՒՇԻ  ՄԱՐԶԻ</t>
  </si>
  <si>
    <t>ԴԻԼԻՋԱՆ  ՀԱՄԱՅՆՔԻ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</si>
  <si>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ԱՐՄԵՆ  ՍԱՆԹՐՈՍՅԱՆ</t>
    </r>
    <r>
      <rPr>
        <b/>
        <sz val="16"/>
        <color theme="1"/>
        <rFont val="GHEA Grapalat"/>
        <family val="3"/>
      </rPr>
      <t xml:space="preserve"> </t>
    </r>
  </si>
  <si>
    <t xml:space="preserve">ՀԱՏՎԱԾ  1  </t>
  </si>
  <si>
    <t>ԴԻԼԻՋԱՆ ՀԱՄԱՅՆՔԻ 2016Թ․ԲՅՈՒՋԵԻ ԵԿԱՄՈՒՏՆԵՐԸ</t>
  </si>
  <si>
    <t>(հազար դրամով)</t>
  </si>
  <si>
    <t>Ընդամենը (ս.5+ս.6)</t>
  </si>
  <si>
    <r>
      <t xml:space="preserve">ԸՆԴԱՄԵՆԸ  ԵԿԱՄՈՒՏՆԵՐ                                    </t>
    </r>
    <r>
      <rPr>
        <b/>
        <sz val="10"/>
        <rFont val="GHEA Grapalat"/>
        <family val="3"/>
      </rPr>
      <t>(տող 1100 + տող 1200+տող 1300)</t>
    </r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</si>
  <si>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</si>
  <si>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տվյալ տարվա հաշվարկա յին գումարը</t>
  </si>
  <si>
    <t xml:space="preserve">                                                                                                                                                              </t>
  </si>
  <si>
    <t xml:space="preserve"> ՀԱՏՎԱԾ 2</t>
  </si>
  <si>
    <t>ԴԻԼԻՋԱՆ  ՀԱՄԱՅՆՔԻ 2016Թ․ԲՅՈՒՋԵԻ ԾԱԽՍԵՐԸ` ԸՍՏ ԲՅՈՒՋԵՏԱՅԻՆ ԾԱԽՍԵՐԻ  ԳՈՐԾԱՌԱԿԱՆ ԴԱՍԱԿԱՐԳՄԱՆ</t>
  </si>
  <si>
    <t xml:space="preserve">  Ընդամենը (ս.7+ս.8)</t>
  </si>
  <si>
    <t>ՀԱՏՎԱԾ 3</t>
  </si>
  <si>
    <t>ԴԻԼԻՋԱՆ ՀԱՄԱՅՆՔԻ 2016Թ․ԲՅՈՒՋԵԻ  ԾԱԽՍԵՐԸ`  ԸՍՏ  ԲՅՈՒՋԵՏԱՅԻՆ ԾԱԽՍԵՐԻ ՏՆՏԵՍԱԳԻՏԱԿԱՆ ԴԱՍԱԿԱՐԳՄԱՆ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</si>
  <si>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</si>
  <si>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</si>
  <si>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</si>
  <si>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</si>
  <si>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</si>
  <si>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</si>
  <si>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</si>
  <si>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</si>
  <si>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</si>
  <si>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</si>
  <si>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</si>
  <si>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</si>
  <si>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</si>
  <si>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</si>
  <si>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</si>
  <si>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</si>
  <si>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</si>
  <si>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</si>
  <si>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</si>
  <si>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</si>
  <si>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</si>
  <si>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</si>
  <si>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</si>
  <si>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</si>
  <si>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</si>
  <si>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</si>
  <si>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</si>
  <si>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</si>
  <si>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</si>
  <si>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</si>
  <si>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</si>
  <si>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</si>
  <si>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</si>
  <si>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</si>
  <si>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</si>
  <si>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</si>
  <si>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</si>
  <si>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</si>
  <si>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</si>
  <si>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</si>
  <si>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</si>
  <si>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</si>
  <si>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</si>
  <si>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</si>
  <si>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</si>
  <si>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</si>
  <si>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</si>
  <si>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</si>
  <si>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</si>
  <si>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</si>
  <si>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</si>
  <si>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</si>
  <si>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 xml:space="preserve">  ՀԱՏՎԱԾ  4</t>
  </si>
  <si>
    <t>ԴԻԼԻՋԱՆ ՀԱՄԱՅՆՔԻ 2016Թ.  ԲՅՈՒՋԵԻ ՄԻՋՈՑՆԵՐԻ ՏԱՐԵՎԵՐՋԻ ՀԱՎԵԼՈՒՐԴԸ  ԿԱՄ  ԴԵՖԻՑԻՏԸ  (ՊԱԿԱՍՈՒՐԴԸ)</t>
  </si>
  <si>
    <t xml:space="preserve">                   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</si>
  <si>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</si>
  <si>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</si>
  <si>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</si>
  <si>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</si>
  <si>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 xml:space="preserve">  ՀԱՏՎԱԾ  5</t>
  </si>
  <si>
    <t>ԴԻԼԻՋԱՆ ՀԱՄԱՅՆՔԻ 2016Թ․  ԲՅՈՒՋԵԻ  ՀԱՎԵԼՈՒՐԴԻ  ՕԳՏԱԳՈՐԾՄԱՆ  ՈՒՂՂՈՒԹՅՈՒՆՆԵՐԸ  ԿԱՄ ԴԵՖԻՑԻՏԻ (ՊԱԿԱՍՈՒՐԴԻ)  ՖԻՆԱՆՍԱՎՈՐՄԱՆ  ԱՂԲՅՈՒՐՆԵՐԸ</t>
  </si>
  <si>
    <t xml:space="preserve"> 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</si>
  <si>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</si>
  <si>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</si>
  <si>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ԴԻԼԻՋԱՆ ՀԱՄԱՅՆՔԻ 2016Թ․ ԲՅՈՒՋԵԻ ԾԱԽՍԵՐԸ` ԸՍՏ ԲՅՈՒՋԵՏԱՅԻՆ ԾԱԽՍԵՐԻ  ԳՈՐԾԱՌԱԿԱՆ ԵՎ ՏՆՏԵՍԱԳԻՏԱԿԱՆ  ԴԱՍԱԿԱՐԳՄԱՆ</t>
  </si>
  <si>
    <r>
      <t xml:space="preserve">ԸՆԴԱՄԵՆԸ ԾԱԽՍԵՐ </t>
    </r>
    <r>
      <rPr>
        <sz val="8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</si>
  <si>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8"/>
        <rFont val="GHEA Grapalat"/>
        <family val="3"/>
      </rPr>
      <t xml:space="preserve">(տող2110+տող2120+տող2130+տող2140+տող2150+տող2160+տող2170+տող2180)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</si>
  <si>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-Համակարգչային ծառայություններ</t>
  </si>
  <si>
    <t>-Տեղեկատվական ծառայություններ</t>
  </si>
  <si>
    <t>-Ընդհանուր բնույթի այլ ծառայություններ</t>
  </si>
  <si>
    <t xml:space="preserve"> - Այլ ընթացիկ դրամաշնորհներ           </t>
  </si>
  <si>
    <t xml:space="preserve"> - Շենքերի և շինությունների կառուցում</t>
  </si>
  <si>
    <t xml:space="preserve"> - Այլ ընթացիկ դրամաշնորհներ      </t>
  </si>
  <si>
    <t>2 0 1 6   ԹՎԱԿԱՆԻ ԲՅՈՒՋԵԻ ՓՈՓՈԽՈՒԹՅՈՒՆ</t>
  </si>
  <si>
    <r>
      <t xml:space="preserve">Փոփոխված է   </t>
    </r>
    <r>
      <rPr>
        <b/>
        <u/>
        <sz val="14"/>
        <color theme="1"/>
        <rFont val="GHEA Grapalat"/>
        <family val="3"/>
      </rPr>
      <t xml:space="preserve">ԴԻԼԻՋԱՆ 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</si>
  <si>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6 թվականի  հունիսի 27-ի թիվ 12 նիստի թիվ 68-Ն որոշմամբ </t>
  </si>
  <si>
    <t>ԴԻԼԻՋԱՆ - 2016 Թ.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</si>
</sst>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000"/>
    <numFmt numFmtId="166" formatCode="000"/>
    <numFmt numFmtId="167" formatCode="0.000"/>
  </numFmts>
  <fonts count="59"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b/>
      <u/>
      <sz val="14"/>
      <name val="GHEA Grapalat"/>
      <family val="3"/>
    </font>
    <font>
      <sz val="12"/>
      <name val="GHEA Grapalat"/>
      <family val="3"/>
    </font>
    <font>
      <b/>
      <i/>
      <sz val="12"/>
      <name val="GHEA Grapalat"/>
      <family val="3"/>
    </font>
    <font>
      <sz val="8"/>
      <color indexed="10"/>
      <name val="GHEA Grapalat"/>
      <family val="3"/>
    </font>
    <font>
      <i/>
      <sz val="8"/>
      <name val="GHEA Grapalat"/>
      <family val="3"/>
    </font>
    <font>
      <i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2"/>
      <color indexed="8"/>
      <name val="GHEA Grapalat"/>
      <family val="3"/>
    </font>
    <font>
      <b/>
      <i/>
      <sz val="10"/>
      <name val="Arial Armenian"/>
      <family val="2"/>
    </font>
    <font>
      <i/>
      <sz val="10"/>
      <name val="Arial Armenian"/>
      <family val="2"/>
    </font>
    <font>
      <b/>
      <sz val="10"/>
      <name val="Arial"/>
      <family val="2"/>
      <charset val="204"/>
    </font>
    <font>
      <b/>
      <sz val="10"/>
      <name val="Arial Armenian"/>
      <family val="2"/>
    </font>
    <font>
      <b/>
      <sz val="11"/>
      <name val="Arial Armenian"/>
      <family val="2"/>
    </font>
    <font>
      <sz val="9"/>
      <name val="Arial"/>
      <family val="2"/>
    </font>
    <font>
      <b/>
      <u/>
      <sz val="14"/>
      <name val="Arial Armeni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3">
    <xf numFmtId="0" fontId="0" fillId="0" borderId="0" xfId="0"/>
    <xf numFmtId="0" fontId="1" fillId="0" borderId="1" xfId="0" applyNumberFormat="1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2"/>
    </xf>
    <xf numFmtId="0" fontId="2" fillId="0" borderId="1" xfId="0" quotePrefix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3"/>
    </xf>
    <xf numFmtId="0" fontId="1" fillId="0" borderId="1" xfId="0" applyNumberFormat="1" applyFont="1" applyFill="1" applyBorder="1" applyAlignment="1">
      <alignment horizontal="left" vertical="center" wrapText="1" indent="2"/>
    </xf>
    <xf numFmtId="49" fontId="1" fillId="0" borderId="1" xfId="0" applyNumberFormat="1" applyFont="1" applyFill="1" applyBorder="1" applyAlignment="1">
      <alignment horizontal="centerContinuous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/>
    <xf numFmtId="0" fontId="12" fillId="0" borderId="1" xfId="0" applyFont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1" fillId="0" borderId="0" xfId="0" applyFont="1" applyFill="1" applyBorder="1"/>
    <xf numFmtId="165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0" fontId="8" fillId="0" borderId="0" xfId="0" applyFont="1" applyFill="1" applyBorder="1"/>
    <xf numFmtId="16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/>
    <xf numFmtId="0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5" fillId="0" borderId="0" xfId="0" applyFont="1" applyFill="1" applyBorder="1"/>
    <xf numFmtId="49" fontId="25" fillId="0" borderId="0" xfId="0" applyNumberFormat="1" applyFont="1" applyFill="1" applyBorder="1" applyAlignment="1">
      <alignment horizontal="center" vertical="top"/>
    </xf>
    <xf numFmtId="166" fontId="26" fillId="0" borderId="0" xfId="0" applyNumberFormat="1" applyFont="1" applyFill="1" applyBorder="1" applyAlignment="1">
      <alignment horizontal="center" vertical="top"/>
    </xf>
    <xf numFmtId="166" fontId="25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165" fontId="25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center"/>
    </xf>
    <xf numFmtId="0" fontId="32" fillId="0" borderId="0" xfId="0" applyFont="1"/>
    <xf numFmtId="0" fontId="34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 indent="15"/>
    </xf>
    <xf numFmtId="0" fontId="37" fillId="0" borderId="0" xfId="0" applyFont="1"/>
    <xf numFmtId="0" fontId="38" fillId="0" borderId="0" xfId="0" applyFont="1"/>
    <xf numFmtId="0" fontId="40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4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49" fontId="1" fillId="0" borderId="0" xfId="0" quotePrefix="1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34" fillId="0" borderId="13" xfId="0" applyFont="1" applyBorder="1"/>
    <xf numFmtId="0" fontId="34" fillId="0" borderId="13" xfId="0" applyFont="1" applyBorder="1" applyAlignment="1">
      <alignment vertical="top" wrapText="1"/>
    </xf>
    <xf numFmtId="0" fontId="1" fillId="0" borderId="13" xfId="0" applyFont="1" applyBorder="1"/>
    <xf numFmtId="0" fontId="1" fillId="0" borderId="13" xfId="0" applyFont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/>
    <xf numFmtId="0" fontId="8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6" fontId="6" fillId="0" borderId="16" xfId="0" applyNumberFormat="1" applyFont="1" applyFill="1" applyBorder="1" applyAlignment="1">
      <alignment horizontal="center" vertical="center" wrapText="1"/>
    </xf>
    <xf numFmtId="166" fontId="6" fillId="0" borderId="1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66" fontId="6" fillId="0" borderId="20" xfId="0" applyNumberFormat="1" applyFont="1" applyFill="1" applyBorder="1" applyAlignment="1">
      <alignment horizontal="center" vertical="center" wrapText="1"/>
    </xf>
    <xf numFmtId="166" fontId="6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 readingOrder="1"/>
    </xf>
    <xf numFmtId="0" fontId="4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 readingOrder="1"/>
    </xf>
    <xf numFmtId="164" fontId="8" fillId="0" borderId="26" xfId="0" applyNumberFormat="1" applyFont="1" applyFill="1" applyBorder="1" applyAlignment="1">
      <alignment horizontal="center" vertical="center" wrapText="1"/>
    </xf>
    <xf numFmtId="164" fontId="8" fillId="0" borderId="27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 wrapText="1" readingOrder="1"/>
    </xf>
    <xf numFmtId="164" fontId="44" fillId="0" borderId="30" xfId="0" applyNumberFormat="1" applyFont="1" applyFill="1" applyBorder="1" applyAlignment="1">
      <alignment horizontal="center" vertical="center"/>
    </xf>
    <xf numFmtId="164" fontId="44" fillId="0" borderId="31" xfId="0" applyNumberFormat="1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horizontal="left" vertical="top" wrapText="1" readingOrder="1"/>
    </xf>
    <xf numFmtId="0" fontId="44" fillId="0" borderId="33" xfId="0" applyFont="1" applyFill="1" applyBorder="1"/>
    <xf numFmtId="0" fontId="44" fillId="0" borderId="6" xfId="0" applyFont="1" applyFill="1" applyBorder="1"/>
    <xf numFmtId="0" fontId="44" fillId="0" borderId="34" xfId="0" applyFont="1" applyFill="1" applyBorder="1"/>
    <xf numFmtId="0" fontId="8" fillId="0" borderId="35" xfId="0" applyFont="1" applyFill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left" vertical="top" wrapText="1" readingOrder="1"/>
    </xf>
    <xf numFmtId="164" fontId="4" fillId="0" borderId="5" xfId="0" applyNumberFormat="1" applyFont="1" applyFill="1" applyBorder="1"/>
    <xf numFmtId="164" fontId="45" fillId="0" borderId="5" xfId="0" applyNumberFormat="1" applyFont="1" applyFill="1" applyBorder="1"/>
    <xf numFmtId="0" fontId="45" fillId="0" borderId="36" xfId="0" applyFont="1" applyFill="1" applyBorder="1"/>
    <xf numFmtId="0" fontId="45" fillId="0" borderId="0" xfId="0" applyFont="1" applyFill="1" applyBorder="1"/>
    <xf numFmtId="0" fontId="45" fillId="0" borderId="8" xfId="0" applyFont="1" applyFill="1" applyBorder="1"/>
    <xf numFmtId="0" fontId="45" fillId="0" borderId="5" xfId="0" applyFont="1" applyFill="1" applyBorder="1"/>
    <xf numFmtId="49" fontId="8" fillId="0" borderId="6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164" fontId="44" fillId="0" borderId="8" xfId="0" applyNumberFormat="1" applyFont="1" applyFill="1" applyBorder="1"/>
    <xf numFmtId="164" fontId="44" fillId="0" borderId="5" xfId="0" applyNumberFormat="1" applyFont="1" applyFill="1" applyBorder="1"/>
    <xf numFmtId="167" fontId="44" fillId="0" borderId="36" xfId="0" applyNumberFormat="1" applyFont="1" applyFill="1" applyBorder="1"/>
    <xf numFmtId="0" fontId="44" fillId="0" borderId="8" xfId="0" applyFont="1" applyFill="1" applyBorder="1"/>
    <xf numFmtId="0" fontId="44" fillId="0" borderId="5" xfId="0" applyFont="1" applyFill="1" applyBorder="1"/>
    <xf numFmtId="0" fontId="44" fillId="0" borderId="36" xfId="0" applyFont="1" applyFill="1" applyBorder="1"/>
    <xf numFmtId="0" fontId="12" fillId="0" borderId="8" xfId="0" applyNumberFormat="1" applyFont="1" applyFill="1" applyBorder="1" applyAlignment="1">
      <alignment vertical="center" wrapText="1" readingOrder="1"/>
    </xf>
    <xf numFmtId="0" fontId="44" fillId="0" borderId="37" xfId="0" applyFont="1" applyFill="1" applyBorder="1"/>
    <xf numFmtId="164" fontId="44" fillId="0" borderId="37" xfId="0" applyNumberFormat="1" applyFont="1" applyFill="1" applyBorder="1"/>
    <xf numFmtId="164" fontId="45" fillId="0" borderId="8" xfId="0" applyNumberFormat="1" applyFont="1" applyFill="1" applyBorder="1"/>
    <xf numFmtId="164" fontId="45" fillId="0" borderId="36" xfId="0" applyNumberFormat="1" applyFont="1" applyFill="1" applyBorder="1"/>
    <xf numFmtId="164" fontId="44" fillId="0" borderId="36" xfId="0" applyNumberFormat="1" applyFont="1" applyFill="1" applyBorder="1"/>
    <xf numFmtId="0" fontId="12" fillId="0" borderId="33" xfId="0" applyNumberFormat="1" applyFont="1" applyFill="1" applyBorder="1" applyAlignment="1">
      <alignment horizontal="left" vertical="top" wrapText="1" readingOrder="1"/>
    </xf>
    <xf numFmtId="0" fontId="8" fillId="0" borderId="35" xfId="0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 wrapText="1" readingOrder="1"/>
    </xf>
    <xf numFmtId="164" fontId="44" fillId="0" borderId="5" xfId="0" applyNumberFormat="1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164" fontId="44" fillId="0" borderId="33" xfId="0" applyNumberFormat="1" applyFont="1" applyFill="1" applyBorder="1"/>
    <xf numFmtId="164" fontId="44" fillId="0" borderId="6" xfId="0" applyNumberFormat="1" applyFont="1" applyFill="1" applyBorder="1"/>
    <xf numFmtId="49" fontId="7" fillId="0" borderId="5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 readingOrder="1"/>
    </xf>
    <xf numFmtId="0" fontId="44" fillId="0" borderId="8" xfId="0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164" fontId="44" fillId="0" borderId="36" xfId="0" applyNumberFormat="1" applyFont="1" applyFill="1" applyBorder="1" applyAlignment="1">
      <alignment horizontal="center" vertical="center"/>
    </xf>
    <xf numFmtId="164" fontId="44" fillId="0" borderId="34" xfId="0" applyNumberFormat="1" applyFont="1" applyFill="1" applyBorder="1"/>
    <xf numFmtId="164" fontId="44" fillId="0" borderId="8" xfId="0" applyNumberFormat="1" applyFont="1" applyFill="1" applyBorder="1" applyAlignment="1">
      <alignment horizontal="center" vertical="center"/>
    </xf>
    <xf numFmtId="2" fontId="44" fillId="0" borderId="37" xfId="0" applyNumberFormat="1" applyFont="1" applyFill="1" applyBorder="1"/>
    <xf numFmtId="0" fontId="11" fillId="0" borderId="8" xfId="0" applyNumberFormat="1" applyFont="1" applyFill="1" applyBorder="1" applyAlignment="1">
      <alignment horizontal="center" vertical="center" wrapText="1" readingOrder="1"/>
    </xf>
    <xf numFmtId="0" fontId="10" fillId="0" borderId="8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>
      <alignment horizontal="left" vertical="top" wrapText="1" readingOrder="1"/>
    </xf>
    <xf numFmtId="0" fontId="44" fillId="0" borderId="40" xfId="0" applyFont="1" applyFill="1" applyBorder="1"/>
    <xf numFmtId="0" fontId="44" fillId="0" borderId="7" xfId="0" applyFont="1" applyFill="1" applyBorder="1"/>
    <xf numFmtId="0" fontId="44" fillId="0" borderId="41" xfId="0" applyFont="1" applyFill="1" applyBorder="1"/>
    <xf numFmtId="0" fontId="8" fillId="0" borderId="3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top"/>
    </xf>
    <xf numFmtId="0" fontId="8" fillId="0" borderId="42" xfId="0" applyFont="1" applyFill="1" applyBorder="1" applyAlignment="1">
      <alignment vertical="center"/>
    </xf>
    <xf numFmtId="49" fontId="8" fillId="0" borderId="43" xfId="0" applyNumberFormat="1" applyFont="1" applyFill="1" applyBorder="1" applyAlignment="1">
      <alignment horizontal="center" vertical="top"/>
    </xf>
    <xf numFmtId="49" fontId="8" fillId="0" borderId="44" xfId="0" applyNumberFormat="1" applyFont="1" applyFill="1" applyBorder="1" applyAlignment="1">
      <alignment horizontal="center" vertical="top"/>
    </xf>
    <xf numFmtId="0" fontId="12" fillId="0" borderId="45" xfId="0" applyFont="1" applyFill="1" applyBorder="1" applyAlignment="1">
      <alignment horizontal="left" vertical="top" wrapText="1"/>
    </xf>
    <xf numFmtId="0" fontId="44" fillId="0" borderId="45" xfId="0" applyFont="1" applyFill="1" applyBorder="1"/>
    <xf numFmtId="0" fontId="44" fillId="0" borderId="46" xfId="0" applyFont="1" applyFill="1" applyBorder="1"/>
    <xf numFmtId="0" fontId="44" fillId="0" borderId="47" xfId="0" applyFont="1" applyFill="1" applyBorder="1"/>
    <xf numFmtId="49" fontId="8" fillId="0" borderId="0" xfId="0" applyNumberFormat="1" applyFont="1" applyFill="1" applyBorder="1" applyAlignment="1">
      <alignment horizontal="center" vertical="top"/>
    </xf>
    <xf numFmtId="166" fontId="9" fillId="0" borderId="0" xfId="0" applyNumberFormat="1" applyFont="1" applyFill="1" applyBorder="1" applyAlignment="1">
      <alignment horizontal="center" vertical="top"/>
    </xf>
    <xf numFmtId="166" fontId="8" fillId="0" borderId="0" xfId="0" applyNumberFormat="1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left" vertical="top" wrapText="1"/>
    </xf>
    <xf numFmtId="165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165" fontId="12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2" fillId="0" borderId="0" xfId="0" applyFont="1"/>
    <xf numFmtId="0" fontId="8" fillId="0" borderId="14" xfId="0" applyFont="1" applyFill="1" applyBorder="1" applyAlignment="1"/>
    <xf numFmtId="0" fontId="4" fillId="2" borderId="18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wrapText="1"/>
    </xf>
    <xf numFmtId="49" fontId="4" fillId="2" borderId="49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top" wrapText="1"/>
    </xf>
    <xf numFmtId="49" fontId="11" fillId="2" borderId="48" xfId="0" applyNumberFormat="1" applyFont="1" applyFill="1" applyBorder="1" applyAlignment="1">
      <alignment horizontal="center"/>
    </xf>
    <xf numFmtId="164" fontId="1" fillId="0" borderId="11" xfId="0" applyNumberFormat="1" applyFont="1" applyBorder="1"/>
    <xf numFmtId="0" fontId="1" fillId="0" borderId="26" xfId="0" applyFont="1" applyBorder="1"/>
    <xf numFmtId="164" fontId="1" fillId="0" borderId="27" xfId="0" applyNumberFormat="1" applyFont="1" applyBorder="1"/>
    <xf numFmtId="2" fontId="1" fillId="0" borderId="0" xfId="0" applyNumberFormat="1" applyFont="1"/>
    <xf numFmtId="0" fontId="12" fillId="2" borderId="11" xfId="0" applyFont="1" applyFill="1" applyBorder="1" applyAlignment="1">
      <alignment horizontal="left" vertical="top" wrapText="1"/>
    </xf>
    <xf numFmtId="0" fontId="1" fillId="0" borderId="11" xfId="0" applyFont="1" applyBorder="1"/>
    <xf numFmtId="0" fontId="1" fillId="0" borderId="27" xfId="0" applyFont="1" applyBorder="1"/>
    <xf numFmtId="0" fontId="8" fillId="2" borderId="5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9" fontId="12" fillId="2" borderId="51" xfId="0" applyNumberFormat="1" applyFont="1" applyFill="1" applyBorder="1" applyAlignment="1">
      <alignment horizontal="center" vertical="center"/>
    </xf>
    <xf numFmtId="164" fontId="1" fillId="0" borderId="9" xfId="0" applyNumberFormat="1" applyFont="1" applyBorder="1"/>
    <xf numFmtId="0" fontId="1" fillId="0" borderId="52" xfId="0" applyFont="1" applyBorder="1"/>
    <xf numFmtId="164" fontId="1" fillId="0" borderId="52" xfId="0" applyNumberFormat="1" applyFont="1" applyBorder="1"/>
    <xf numFmtId="0" fontId="46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top" wrapText="1"/>
    </xf>
    <xf numFmtId="49" fontId="11" fillId="2" borderId="16" xfId="0" applyNumberFormat="1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8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 wrapText="1"/>
    </xf>
    <xf numFmtId="49" fontId="12" fillId="2" borderId="24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Border="1"/>
    <xf numFmtId="0" fontId="1" fillId="0" borderId="24" xfId="0" applyFont="1" applyBorder="1"/>
    <xf numFmtId="0" fontId="4" fillId="0" borderId="27" xfId="0" applyFont="1" applyBorder="1" applyAlignment="1">
      <alignment horizontal="center"/>
    </xf>
    <xf numFmtId="0" fontId="46" fillId="2" borderId="2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top" wrapText="1"/>
    </xf>
    <xf numFmtId="49" fontId="11" fillId="2" borderId="3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34" xfId="0" applyFont="1" applyBorder="1"/>
    <xf numFmtId="0" fontId="8" fillId="2" borderId="3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0" fontId="4" fillId="0" borderId="36" xfId="0" applyFont="1" applyBorder="1" applyAlignment="1">
      <alignment horizontal="center"/>
    </xf>
    <xf numFmtId="0" fontId="12" fillId="2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8" fillId="2" borderId="38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vertical="top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4" fillId="0" borderId="41" xfId="0" applyFont="1" applyBorder="1" applyAlignment="1">
      <alignment horizontal="center"/>
    </xf>
    <xf numFmtId="49" fontId="4" fillId="0" borderId="24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vertical="center" wrapText="1"/>
    </xf>
    <xf numFmtId="0" fontId="1" fillId="2" borderId="35" xfId="0" applyFon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/>
    </xf>
    <xf numFmtId="0" fontId="1" fillId="0" borderId="36" xfId="0" applyFont="1" applyBorder="1"/>
    <xf numFmtId="49" fontId="49" fillId="0" borderId="1" xfId="0" applyNumberFormat="1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vertical="top" wrapText="1"/>
    </xf>
    <xf numFmtId="49" fontId="1" fillId="2" borderId="24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vertical="center" wrapText="1"/>
    </xf>
    <xf numFmtId="49" fontId="49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8" fillId="2" borderId="35" xfId="0" applyFont="1" applyFill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49" fontId="15" fillId="0" borderId="24" xfId="0" applyNumberFormat="1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50" fillId="0" borderId="24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left" vertical="top" wrapText="1"/>
    </xf>
    <xf numFmtId="49" fontId="11" fillId="2" borderId="54" xfId="0" applyNumberFormat="1" applyFont="1" applyFill="1" applyBorder="1" applyAlignment="1">
      <alignment horizontal="center"/>
    </xf>
    <xf numFmtId="0" fontId="1" fillId="0" borderId="54" xfId="0" applyFont="1" applyBorder="1"/>
    <xf numFmtId="0" fontId="1" fillId="0" borderId="55" xfId="0" applyFont="1" applyBorder="1"/>
    <xf numFmtId="0" fontId="4" fillId="0" borderId="24" xfId="0" applyFont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top" wrapText="1"/>
    </xf>
    <xf numFmtId="164" fontId="1" fillId="0" borderId="36" xfId="0" applyNumberFormat="1" applyFont="1" applyBorder="1"/>
    <xf numFmtId="49" fontId="12" fillId="0" borderId="1" xfId="0" applyNumberFormat="1" applyFont="1" applyFill="1" applyBorder="1" applyAlignment="1">
      <alignment wrapText="1"/>
    </xf>
    <xf numFmtId="49" fontId="13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Border="1"/>
    <xf numFmtId="0" fontId="4" fillId="0" borderId="2" xfId="0" applyFont="1" applyBorder="1" applyAlignment="1">
      <alignment horizontal="center" vertical="center"/>
    </xf>
    <xf numFmtId="164" fontId="1" fillId="0" borderId="41" xfId="0" applyNumberFormat="1" applyFont="1" applyBorder="1"/>
    <xf numFmtId="49" fontId="15" fillId="0" borderId="24" xfId="0" applyNumberFormat="1" applyFont="1" applyFill="1" applyBorder="1" applyAlignment="1">
      <alignment vertical="top" wrapText="1"/>
    </xf>
    <xf numFmtId="0" fontId="4" fillId="0" borderId="2" xfId="0" applyFont="1" applyBorder="1" applyAlignment="1">
      <alignment horizontal="center"/>
    </xf>
    <xf numFmtId="0" fontId="1" fillId="0" borderId="41" xfId="0" applyFont="1" applyBorder="1"/>
    <xf numFmtId="0" fontId="13" fillId="0" borderId="2" xfId="0" applyFont="1" applyBorder="1" applyAlignment="1">
      <alignment horizontal="left" vertical="top" wrapText="1"/>
    </xf>
    <xf numFmtId="49" fontId="8" fillId="0" borderId="23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wrapText="1"/>
    </xf>
    <xf numFmtId="49" fontId="4" fillId="2" borderId="24" xfId="0" applyNumberFormat="1" applyFont="1" applyFill="1" applyBorder="1" applyAlignment="1">
      <alignment horizontal="center" wrapText="1"/>
    </xf>
    <xf numFmtId="164" fontId="1" fillId="0" borderId="24" xfId="0" applyNumberFormat="1" applyFont="1" applyBorder="1" applyAlignment="1"/>
    <xf numFmtId="0" fontId="4" fillId="0" borderId="24" xfId="0" applyFont="1" applyBorder="1" applyAlignment="1"/>
    <xf numFmtId="164" fontId="1" fillId="0" borderId="27" xfId="0" applyNumberFormat="1" applyFont="1" applyBorder="1" applyAlignment="1"/>
    <xf numFmtId="0" fontId="20" fillId="0" borderId="0" xfId="0" applyFont="1" applyAlignment="1"/>
    <xf numFmtId="49" fontId="8" fillId="0" borderId="28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wrapText="1"/>
    </xf>
    <xf numFmtId="49" fontId="4" fillId="2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/>
    <xf numFmtId="0" fontId="4" fillId="0" borderId="3" xfId="0" applyFont="1" applyBorder="1" applyAlignment="1"/>
    <xf numFmtId="164" fontId="1" fillId="0" borderId="34" xfId="0" applyNumberFormat="1" applyFont="1" applyBorder="1" applyAlignment="1"/>
    <xf numFmtId="49" fontId="8" fillId="0" borderId="35" xfId="0" applyNumberFormat="1" applyFont="1" applyFill="1" applyBorder="1" applyAlignment="1">
      <alignment horizontal="center" vertical="top" wrapText="1"/>
    </xf>
    <xf numFmtId="0" fontId="20" fillId="0" borderId="0" xfId="0" applyFont="1"/>
    <xf numFmtId="49" fontId="10" fillId="0" borderId="1" xfId="0" applyNumberFormat="1" applyFont="1" applyFill="1" applyBorder="1" applyAlignment="1">
      <alignment wrapText="1"/>
    </xf>
    <xf numFmtId="0" fontId="6" fillId="0" borderId="1" xfId="0" applyFont="1" applyBorder="1"/>
    <xf numFmtId="164" fontId="6" fillId="0" borderId="36" xfId="0" applyNumberFormat="1" applyFont="1" applyBorder="1"/>
    <xf numFmtId="0" fontId="51" fillId="0" borderId="0" xfId="0" applyFont="1"/>
    <xf numFmtId="49" fontId="8" fillId="0" borderId="35" xfId="0" applyNumberFormat="1" applyFont="1" applyBorder="1" applyAlignment="1">
      <alignment horizontal="center" vertical="center"/>
    </xf>
    <xf numFmtId="0" fontId="20" fillId="0" borderId="0" xfId="0" applyFont="1" applyBorder="1"/>
    <xf numFmtId="49" fontId="11" fillId="0" borderId="1" xfId="0" applyNumberFormat="1" applyFont="1" applyFill="1" applyBorder="1" applyAlignment="1">
      <alignment wrapText="1"/>
    </xf>
    <xf numFmtId="49" fontId="8" fillId="0" borderId="35" xfId="0" applyNumberFormat="1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9" fontId="8" fillId="0" borderId="42" xfId="0" applyNumberFormat="1" applyFont="1" applyBorder="1" applyAlignment="1">
      <alignment horizontal="center" vertical="center"/>
    </xf>
    <xf numFmtId="49" fontId="10" fillId="0" borderId="43" xfId="0" applyNumberFormat="1" applyFont="1" applyFill="1" applyBorder="1" applyAlignment="1">
      <alignment wrapText="1"/>
    </xf>
    <xf numFmtId="49" fontId="16" fillId="0" borderId="43" xfId="0" applyNumberFormat="1" applyFont="1" applyFill="1" applyBorder="1" applyAlignment="1">
      <alignment horizontal="center" vertical="center" wrapText="1"/>
    </xf>
    <xf numFmtId="0" fontId="1" fillId="0" borderId="43" xfId="0" applyFont="1" applyBorder="1"/>
    <xf numFmtId="0" fontId="4" fillId="0" borderId="43" xfId="0" applyFont="1" applyBorder="1"/>
    <xf numFmtId="0" fontId="1" fillId="0" borderId="47" xfId="0" applyFont="1" applyBorder="1"/>
    <xf numFmtId="0" fontId="25" fillId="2" borderId="0" xfId="0" applyFont="1" applyFill="1" applyBorder="1" applyAlignment="1">
      <alignment horizontal="center" vertical="center"/>
    </xf>
    <xf numFmtId="0" fontId="52" fillId="2" borderId="0" xfId="0" applyFont="1" applyFill="1" applyBorder="1" applyAlignment="1">
      <alignment vertical="top" wrapText="1"/>
    </xf>
    <xf numFmtId="49" fontId="28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53" fillId="0" borderId="0" xfId="0" applyFont="1" applyBorder="1" applyAlignment="1">
      <alignment horizontal="center"/>
    </xf>
    <xf numFmtId="0" fontId="54" fillId="2" borderId="0" xfId="0" applyFont="1" applyFill="1" applyBorder="1" applyAlignment="1">
      <alignment wrapText="1"/>
    </xf>
    <xf numFmtId="49" fontId="28" fillId="2" borderId="0" xfId="0" applyNumberFormat="1" applyFont="1" applyFill="1" applyBorder="1" applyAlignment="1">
      <alignment horizontal="center"/>
    </xf>
    <xf numFmtId="0" fontId="54" fillId="2" borderId="0" xfId="0" applyFont="1" applyFill="1" applyBorder="1" applyAlignment="1">
      <alignment vertical="center" wrapText="1"/>
    </xf>
    <xf numFmtId="0" fontId="51" fillId="2" borderId="0" xfId="0" applyFont="1" applyFill="1" applyBorder="1" applyAlignment="1">
      <alignment wrapText="1"/>
    </xf>
    <xf numFmtId="49" fontId="29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wrapText="1"/>
    </xf>
    <xf numFmtId="0" fontId="54" fillId="2" borderId="0" xfId="0" applyFont="1" applyFill="1" applyBorder="1" applyAlignment="1">
      <alignment vertical="top" wrapText="1"/>
    </xf>
    <xf numFmtId="0" fontId="20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vertical="top" wrapText="1"/>
    </xf>
    <xf numFmtId="49" fontId="28" fillId="2" borderId="0" xfId="0" applyNumberFormat="1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vertical="center" wrapText="1"/>
    </xf>
    <xf numFmtId="0" fontId="51" fillId="2" borderId="0" xfId="0" applyFont="1" applyFill="1" applyBorder="1" applyAlignment="1">
      <alignment vertical="center" wrapText="1"/>
    </xf>
    <xf numFmtId="49" fontId="29" fillId="2" borderId="0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>
      <alignment wrapText="1"/>
    </xf>
    <xf numFmtId="49" fontId="28" fillId="2" borderId="0" xfId="0" applyNumberFormat="1" applyFont="1" applyFill="1" applyBorder="1" applyAlignment="1">
      <alignment horizontal="center" vertical="top" wrapText="1"/>
    </xf>
    <xf numFmtId="0" fontId="51" fillId="2" borderId="0" xfId="0" applyFont="1" applyFill="1" applyBorder="1" applyAlignment="1">
      <alignment vertical="top" wrapText="1"/>
    </xf>
    <xf numFmtId="49" fontId="29" fillId="2" borderId="0" xfId="0" applyNumberFormat="1" applyFont="1" applyFill="1" applyBorder="1" applyAlignment="1">
      <alignment horizontal="center" vertical="top" wrapText="1"/>
    </xf>
    <xf numFmtId="0" fontId="55" fillId="2" borderId="0" xfId="0" applyFont="1" applyFill="1" applyBorder="1" applyAlignment="1">
      <alignment vertical="top" wrapText="1"/>
    </xf>
    <xf numFmtId="0" fontId="54" fillId="2" borderId="0" xfId="0" applyFont="1" applyFill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top"/>
    </xf>
    <xf numFmtId="49" fontId="29" fillId="2" borderId="0" xfId="0" applyNumberFormat="1" applyFont="1" applyFill="1" applyBorder="1" applyAlignment="1">
      <alignment horizontal="center" vertical="top"/>
    </xf>
    <xf numFmtId="0" fontId="55" fillId="2" borderId="0" xfId="0" applyFont="1" applyFill="1" applyBorder="1" applyAlignment="1">
      <alignment horizontal="center" vertical="center" wrapText="1"/>
    </xf>
    <xf numFmtId="0" fontId="56" fillId="0" borderId="0" xfId="0" applyFont="1" applyBorder="1"/>
    <xf numFmtId="0" fontId="56" fillId="0" borderId="0" xfId="0" applyFont="1"/>
    <xf numFmtId="0" fontId="1" fillId="0" borderId="0" xfId="0" applyFont="1" applyFill="1"/>
    <xf numFmtId="0" fontId="4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/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8" fillId="0" borderId="22" xfId="0" applyFont="1" applyFill="1" applyBorder="1"/>
    <xf numFmtId="0" fontId="4" fillId="0" borderId="14" xfId="0" applyFont="1" applyFill="1" applyBorder="1" applyAlignment="1">
      <alignment horizontal="center" wrapText="1"/>
    </xf>
    <xf numFmtId="0" fontId="1" fillId="0" borderId="22" xfId="0" applyFont="1" applyFill="1" applyBorder="1"/>
    <xf numFmtId="164" fontId="1" fillId="0" borderId="14" xfId="0" applyNumberFormat="1" applyFont="1" applyFill="1" applyBorder="1"/>
    <xf numFmtId="164" fontId="1" fillId="0" borderId="11" xfId="0" applyNumberFormat="1" applyFont="1" applyFill="1" applyBorder="1"/>
    <xf numFmtId="0" fontId="20" fillId="0" borderId="0" xfId="0" applyFont="1" applyFill="1"/>
    <xf numFmtId="0" fontId="57" fillId="0" borderId="0" xfId="0" applyFont="1" applyFill="1" applyAlignment="1">
      <alignment horizontal="center"/>
    </xf>
    <xf numFmtId="0" fontId="23" fillId="0" borderId="0" xfId="0" applyFont="1" applyFill="1"/>
    <xf numFmtId="0" fontId="11" fillId="0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49" fontId="11" fillId="0" borderId="49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wrapText="1"/>
    </xf>
    <xf numFmtId="0" fontId="4" fillId="0" borderId="57" xfId="0" applyFont="1" applyFill="1" applyBorder="1"/>
    <xf numFmtId="0" fontId="4" fillId="0" borderId="30" xfId="0" applyFont="1" applyFill="1" applyBorder="1"/>
    <xf numFmtId="164" fontId="4" fillId="0" borderId="58" xfId="0" applyNumberFormat="1" applyFont="1" applyFill="1" applyBorder="1"/>
    <xf numFmtId="0" fontId="54" fillId="0" borderId="0" xfId="0" applyFont="1" applyFill="1"/>
    <xf numFmtId="0" fontId="7" fillId="0" borderId="59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 wrapText="1"/>
    </xf>
    <xf numFmtId="0" fontId="4" fillId="0" borderId="60" xfId="0" applyFont="1" applyFill="1" applyBorder="1"/>
    <xf numFmtId="0" fontId="4" fillId="0" borderId="33" xfId="0" applyFont="1" applyFill="1" applyBorder="1"/>
    <xf numFmtId="0" fontId="4" fillId="0" borderId="6" xfId="0" applyFont="1" applyFill="1" applyBorder="1"/>
    <xf numFmtId="0" fontId="4" fillId="0" borderId="34" xfId="0" applyFont="1" applyFill="1" applyBorder="1"/>
    <xf numFmtId="0" fontId="7" fillId="0" borderId="61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wrapText="1"/>
    </xf>
    <xf numFmtId="0" fontId="1" fillId="0" borderId="62" xfId="0" applyFont="1" applyFill="1" applyBorder="1"/>
    <xf numFmtId="0" fontId="1" fillId="0" borderId="8" xfId="0" applyFont="1" applyFill="1" applyBorder="1"/>
    <xf numFmtId="0" fontId="1" fillId="0" borderId="35" xfId="0" applyFont="1" applyFill="1" applyBorder="1"/>
    <xf numFmtId="164" fontId="1" fillId="0" borderId="37" xfId="0" applyNumberFormat="1" applyFont="1" applyFill="1" applyBorder="1"/>
    <xf numFmtId="0" fontId="12" fillId="0" borderId="8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36" xfId="0" applyFont="1" applyFill="1" applyBorder="1"/>
    <xf numFmtId="0" fontId="7" fillId="0" borderId="6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wrapText="1"/>
    </xf>
    <xf numFmtId="0" fontId="14" fillId="0" borderId="8" xfId="0" applyFont="1" applyFill="1" applyBorder="1"/>
    <xf numFmtId="49" fontId="12" fillId="0" borderId="6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wrapText="1"/>
    </xf>
    <xf numFmtId="0" fontId="7" fillId="0" borderId="63" xfId="0" applyFont="1" applyFill="1" applyBorder="1" applyAlignment="1">
      <alignment horizontal="center"/>
    </xf>
    <xf numFmtId="0" fontId="14" fillId="0" borderId="45" xfId="0" applyFont="1" applyFill="1" applyBorder="1" applyAlignment="1">
      <alignment wrapText="1"/>
    </xf>
    <xf numFmtId="49" fontId="12" fillId="0" borderId="64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/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/>
    <xf numFmtId="49" fontId="11" fillId="0" borderId="62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wrapText="1"/>
    </xf>
    <xf numFmtId="49" fontId="11" fillId="0" borderId="57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/>
    <xf numFmtId="0" fontId="1" fillId="0" borderId="3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49" fontId="11" fillId="0" borderId="64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wrapText="1"/>
    </xf>
    <xf numFmtId="49" fontId="8" fillId="0" borderId="57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/>
    <xf numFmtId="49" fontId="8" fillId="0" borderId="62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14" fillId="0" borderId="40" xfId="0" applyFont="1" applyFill="1" applyBorder="1" applyAlignment="1">
      <alignment wrapText="1"/>
    </xf>
    <xf numFmtId="49" fontId="8" fillId="0" borderId="66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/>
    <xf numFmtId="0" fontId="1" fillId="0" borderId="7" xfId="0" applyFont="1" applyFill="1" applyBorder="1" applyAlignment="1">
      <alignment vertical="center" wrapText="1"/>
    </xf>
    <xf numFmtId="0" fontId="1" fillId="0" borderId="41" xfId="0" applyFont="1" applyFill="1" applyBorder="1"/>
    <xf numFmtId="0" fontId="7" fillId="0" borderId="18" xfId="0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49" fontId="8" fillId="0" borderId="4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7" fillId="0" borderId="67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/>
    <xf numFmtId="0" fontId="1" fillId="0" borderId="69" xfId="0" applyFont="1" applyFill="1" applyBorder="1" applyAlignment="1">
      <alignment vertical="center" wrapText="1"/>
    </xf>
    <xf numFmtId="0" fontId="1" fillId="0" borderId="55" xfId="0" applyFont="1" applyFill="1" applyBorder="1"/>
    <xf numFmtId="0" fontId="11" fillId="0" borderId="11" xfId="0" applyFont="1" applyFill="1" applyBorder="1" applyAlignment="1">
      <alignment wrapText="1"/>
    </xf>
    <xf numFmtId="0" fontId="4" fillId="0" borderId="11" xfId="0" applyFont="1" applyFill="1" applyBorder="1"/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/>
    <xf numFmtId="0" fontId="12" fillId="0" borderId="33" xfId="0" applyFont="1" applyFill="1" applyBorder="1" applyAlignment="1">
      <alignment wrapText="1"/>
    </xf>
    <xf numFmtId="49" fontId="8" fillId="0" borderId="60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14" fillId="0" borderId="8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8" fillId="0" borderId="48" xfId="0" applyFont="1" applyFill="1" applyBorder="1"/>
    <xf numFmtId="0" fontId="4" fillId="0" borderId="26" xfId="0" applyFont="1" applyFill="1" applyBorder="1"/>
    <xf numFmtId="164" fontId="4" fillId="0" borderId="27" xfId="0" applyNumberFormat="1" applyFont="1" applyFill="1" applyBorder="1"/>
    <xf numFmtId="0" fontId="4" fillId="0" borderId="68" xfId="0" applyFont="1" applyFill="1" applyBorder="1"/>
    <xf numFmtId="0" fontId="4" fillId="0" borderId="69" xfId="0" applyFont="1" applyFill="1" applyBorder="1"/>
    <xf numFmtId="0" fontId="4" fillId="0" borderId="55" xfId="0" applyFont="1" applyFill="1" applyBorder="1"/>
    <xf numFmtId="0" fontId="7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/>
    </xf>
    <xf numFmtId="0" fontId="1" fillId="0" borderId="33" xfId="0" applyFont="1" applyFill="1" applyBorder="1"/>
    <xf numFmtId="0" fontId="1" fillId="0" borderId="6" xfId="0" applyFont="1" applyFill="1" applyBorder="1"/>
    <xf numFmtId="0" fontId="1" fillId="0" borderId="34" xfId="0" applyFont="1" applyFill="1" applyBorder="1" applyAlignment="1">
      <alignment horizontal="center"/>
    </xf>
    <xf numFmtId="0" fontId="8" fillId="0" borderId="62" xfId="0" applyFont="1" applyFill="1" applyBorder="1"/>
    <xf numFmtId="0" fontId="1" fillId="0" borderId="36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wrapText="1"/>
    </xf>
    <xf numFmtId="0" fontId="8" fillId="0" borderId="62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vertical="center" wrapText="1"/>
    </xf>
    <xf numFmtId="164" fontId="1" fillId="0" borderId="36" xfId="0" applyNumberFormat="1" applyFont="1" applyFill="1" applyBorder="1"/>
    <xf numFmtId="164" fontId="1" fillId="0" borderId="8" xfId="0" applyNumberFormat="1" applyFont="1" applyFill="1" applyBorder="1" applyAlignment="1">
      <alignment vertical="center" wrapText="1"/>
    </xf>
    <xf numFmtId="0" fontId="7" fillId="0" borderId="65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8" fillId="0" borderId="6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/>
    </xf>
    <xf numFmtId="0" fontId="58" fillId="0" borderId="0" xfId="0" applyFont="1" applyFill="1"/>
    <xf numFmtId="49" fontId="8" fillId="0" borderId="64" xfId="0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0" fontId="6" fillId="0" borderId="16" xfId="0" applyFont="1" applyFill="1" applyBorder="1" applyAlignment="1">
      <alignment horizontal="center" vertical="center" textRotation="90" wrapText="1"/>
    </xf>
    <xf numFmtId="166" fontId="6" fillId="0" borderId="16" xfId="0" applyNumberFormat="1" applyFont="1" applyFill="1" applyBorder="1" applyAlignment="1">
      <alignment horizontal="center" vertical="center" textRotation="90" wrapText="1"/>
    </xf>
    <xf numFmtId="166" fontId="6" fillId="0" borderId="17" xfId="0" applyNumberFormat="1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166" fontId="6" fillId="0" borderId="20" xfId="0" applyNumberFormat="1" applyFont="1" applyFill="1" applyBorder="1" applyAlignment="1">
      <alignment horizontal="center" vertical="center" textRotation="90" wrapText="1"/>
    </xf>
    <xf numFmtId="166" fontId="6" fillId="0" borderId="21" xfId="0" applyNumberFormat="1" applyFont="1" applyFill="1" applyBorder="1" applyAlignment="1">
      <alignment horizontal="center" vertical="center" textRotation="90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 readingOrder="1"/>
    </xf>
    <xf numFmtId="164" fontId="44" fillId="0" borderId="26" xfId="0" applyNumberFormat="1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164" fontId="44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164" fontId="44" fillId="0" borderId="33" xfId="0" applyNumberFormat="1" applyFont="1" applyFill="1" applyBorder="1" applyAlignment="1">
      <alignment horizontal="center" vertical="center"/>
    </xf>
    <xf numFmtId="164" fontId="44" fillId="0" borderId="6" xfId="0" applyNumberFormat="1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/>
    <xf numFmtId="49" fontId="14" fillId="0" borderId="35" xfId="0" applyNumberFormat="1" applyFont="1" applyFill="1" applyBorder="1" applyAlignment="1">
      <alignment vertical="top" wrapText="1"/>
    </xf>
    <xf numFmtId="0" fontId="14" fillId="0" borderId="8" xfId="0" applyNumberFormat="1" applyFont="1" applyFill="1" applyBorder="1" applyAlignment="1">
      <alignment horizontal="left" vertical="top" wrapText="1" readingOrder="1"/>
    </xf>
    <xf numFmtId="0" fontId="14" fillId="0" borderId="35" xfId="0" applyFont="1" applyFill="1" applyBorder="1" applyAlignment="1">
      <alignment vertical="top" wrapText="1"/>
    </xf>
    <xf numFmtId="49" fontId="10" fillId="0" borderId="35" xfId="0" applyNumberFormat="1" applyFont="1" applyFill="1" applyBorder="1" applyAlignment="1">
      <alignment wrapText="1"/>
    </xf>
    <xf numFmtId="2" fontId="22" fillId="0" borderId="0" xfId="0" applyNumberFormat="1" applyFont="1" applyFill="1" applyBorder="1"/>
    <xf numFmtId="49" fontId="12" fillId="0" borderId="35" xfId="0" applyNumberFormat="1" applyFont="1" applyFill="1" applyBorder="1" applyAlignment="1">
      <alignment vertical="top" wrapText="1"/>
    </xf>
    <xf numFmtId="164" fontId="22" fillId="0" borderId="0" xfId="0" applyNumberFormat="1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164" fontId="44" fillId="0" borderId="37" xfId="0" applyNumberFormat="1" applyFont="1" applyFill="1" applyBorder="1" applyAlignment="1">
      <alignment horizontal="center" vertical="center"/>
    </xf>
    <xf numFmtId="164" fontId="44" fillId="0" borderId="45" xfId="0" applyNumberFormat="1" applyFont="1" applyFill="1" applyBorder="1"/>
    <xf numFmtId="164" fontId="44" fillId="0" borderId="70" xfId="0" applyNumberFormat="1" applyFont="1" applyFill="1" applyBorder="1"/>
    <xf numFmtId="0" fontId="12" fillId="0" borderId="45" xfId="0" applyNumberFormat="1" applyFont="1" applyFill="1" applyBorder="1" applyAlignment="1">
      <alignment horizontal="left" vertical="top" wrapText="1" readingOrder="1"/>
    </xf>
    <xf numFmtId="0" fontId="1" fillId="0" borderId="23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vertical="top" wrapText="1"/>
    </xf>
    <xf numFmtId="49" fontId="14" fillId="0" borderId="38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A39" sqref="A39:K39"/>
    </sheetView>
  </sheetViews>
  <sheetFormatPr defaultRowHeight="16.5"/>
  <cols>
    <col min="1" max="10" width="9.140625" style="78"/>
    <col min="11" max="11" width="6.28515625" style="78" customWidth="1"/>
    <col min="12" max="16384" width="9.140625" style="78"/>
  </cols>
  <sheetData>
    <row r="1" spans="1:11" ht="17.25">
      <c r="A1" s="70"/>
    </row>
    <row r="2" spans="1:11" ht="17.25">
      <c r="A2" s="71"/>
    </row>
    <row r="3" spans="1:11" ht="22.5">
      <c r="A3" s="86" t="s">
        <v>709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22.5">
      <c r="A4" s="89"/>
      <c r="B4" s="89"/>
      <c r="C4" s="89"/>
      <c r="D4" s="89"/>
      <c r="E4" s="89"/>
      <c r="F4" s="89"/>
      <c r="G4" s="89"/>
      <c r="H4" s="89"/>
      <c r="I4" s="89"/>
      <c r="J4" s="79"/>
      <c r="K4" s="79"/>
    </row>
    <row r="5" spans="1:11" ht="22.5">
      <c r="A5" s="75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22.5">
      <c r="A6" s="86" t="s">
        <v>710</v>
      </c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>
      <c r="A7" s="90"/>
      <c r="B7" s="90"/>
      <c r="C7" s="90"/>
      <c r="D7" s="90"/>
      <c r="E7" s="90"/>
      <c r="F7" s="90"/>
      <c r="G7" s="90"/>
    </row>
    <row r="8" spans="1:11" ht="20.25">
      <c r="A8" s="72"/>
    </row>
    <row r="9" spans="1:11" ht="20.25">
      <c r="A9" s="72"/>
    </row>
    <row r="12" spans="1:11" ht="26.25">
      <c r="A12" s="87" t="s">
        <v>798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20.25">
      <c r="A13" s="72"/>
    </row>
    <row r="14" spans="1:11" ht="20.25">
      <c r="A14" s="72"/>
    </row>
    <row r="15" spans="1:11" ht="20.25">
      <c r="A15" s="72"/>
    </row>
    <row r="16" spans="1:11" ht="20.25">
      <c r="A16" s="72"/>
    </row>
    <row r="17" spans="1:11" ht="20.25">
      <c r="A17" s="88" t="s">
        <v>799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>
      <c r="A18" s="76"/>
    </row>
    <row r="19" spans="1:11" ht="20.25">
      <c r="A19" s="77"/>
    </row>
    <row r="20" spans="1:11" s="82" customFormat="1" ht="17.25">
      <c r="A20" s="91" t="s">
        <v>800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1">
      <c r="A21" s="76"/>
    </row>
    <row r="22" spans="1:11" ht="20.25">
      <c r="A22" s="73"/>
    </row>
    <row r="23" spans="1:11" ht="20.25">
      <c r="A23" s="73"/>
    </row>
    <row r="24" spans="1:11" ht="20.25">
      <c r="A24" s="73"/>
    </row>
    <row r="25" spans="1:11" ht="20.25">
      <c r="A25" s="73"/>
    </row>
    <row r="26" spans="1:11" ht="20.25">
      <c r="A26" s="73"/>
    </row>
    <row r="27" spans="1:11" ht="20.25">
      <c r="A27" s="73"/>
    </row>
    <row r="28" spans="1:11" ht="20.25">
      <c r="A28" s="73"/>
    </row>
    <row r="29" spans="1:11" ht="20.25">
      <c r="A29" s="73"/>
    </row>
    <row r="30" spans="1:11" ht="20.25">
      <c r="A30" s="73"/>
    </row>
    <row r="31" spans="1:11" ht="20.25">
      <c r="A31" s="73"/>
    </row>
    <row r="32" spans="1:11" ht="22.5">
      <c r="A32" s="86" t="s">
        <v>711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11">
      <c r="A33" s="74"/>
    </row>
    <row r="39" spans="1:11" ht="17.25">
      <c r="A39" s="85" t="s">
        <v>801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"/>
  <sheetViews>
    <sheetView zoomScale="90" zoomScaleNormal="90" workbookViewId="0">
      <selection activeCell="B17" sqref="B17"/>
    </sheetView>
  </sheetViews>
  <sheetFormatPr defaultRowHeight="13.5"/>
  <cols>
    <col min="1" max="1" width="8.42578125" style="105" customWidth="1"/>
    <col min="2" max="2" width="57" style="105" customWidth="1"/>
    <col min="3" max="3" width="10" style="105" customWidth="1"/>
    <col min="4" max="4" width="11.5703125" style="105" customWidth="1"/>
    <col min="5" max="5" width="11.42578125" style="105" customWidth="1"/>
    <col min="6" max="6" width="10" style="105" customWidth="1"/>
    <col min="7" max="7" width="0.7109375" style="105" customWidth="1"/>
    <col min="8" max="8" width="10.28515625" style="105" bestFit="1" customWidth="1"/>
    <col min="9" max="256" width="9.140625" style="105"/>
    <col min="257" max="257" width="8.42578125" style="105" customWidth="1"/>
    <col min="258" max="258" width="57" style="105" customWidth="1"/>
    <col min="259" max="259" width="10" style="105" customWidth="1"/>
    <col min="260" max="260" width="11.5703125" style="105" customWidth="1"/>
    <col min="261" max="261" width="11.42578125" style="105" customWidth="1"/>
    <col min="262" max="262" width="10" style="105" customWidth="1"/>
    <col min="263" max="263" width="0.7109375" style="105" customWidth="1"/>
    <col min="264" max="264" width="10.28515625" style="105" bestFit="1" customWidth="1"/>
    <col min="265" max="512" width="9.140625" style="105"/>
    <col min="513" max="513" width="8.42578125" style="105" customWidth="1"/>
    <col min="514" max="514" width="57" style="105" customWidth="1"/>
    <col min="515" max="515" width="10" style="105" customWidth="1"/>
    <col min="516" max="516" width="11.5703125" style="105" customWidth="1"/>
    <col min="517" max="517" width="11.42578125" style="105" customWidth="1"/>
    <col min="518" max="518" width="10" style="105" customWidth="1"/>
    <col min="519" max="519" width="0.7109375" style="105" customWidth="1"/>
    <col min="520" max="520" width="10.28515625" style="105" bestFit="1" customWidth="1"/>
    <col min="521" max="768" width="9.140625" style="105"/>
    <col min="769" max="769" width="8.42578125" style="105" customWidth="1"/>
    <col min="770" max="770" width="57" style="105" customWidth="1"/>
    <col min="771" max="771" width="10" style="105" customWidth="1"/>
    <col min="772" max="772" width="11.5703125" style="105" customWidth="1"/>
    <col min="773" max="773" width="11.42578125" style="105" customWidth="1"/>
    <col min="774" max="774" width="10" style="105" customWidth="1"/>
    <col min="775" max="775" width="0.7109375" style="105" customWidth="1"/>
    <col min="776" max="776" width="10.28515625" style="105" bestFit="1" customWidth="1"/>
    <col min="777" max="1024" width="9.140625" style="105"/>
    <col min="1025" max="1025" width="8.42578125" style="105" customWidth="1"/>
    <col min="1026" max="1026" width="57" style="105" customWidth="1"/>
    <col min="1027" max="1027" width="10" style="105" customWidth="1"/>
    <col min="1028" max="1028" width="11.5703125" style="105" customWidth="1"/>
    <col min="1029" max="1029" width="11.42578125" style="105" customWidth="1"/>
    <col min="1030" max="1030" width="10" style="105" customWidth="1"/>
    <col min="1031" max="1031" width="0.7109375" style="105" customWidth="1"/>
    <col min="1032" max="1032" width="10.28515625" style="105" bestFit="1" customWidth="1"/>
    <col min="1033" max="1280" width="9.140625" style="105"/>
    <col min="1281" max="1281" width="8.42578125" style="105" customWidth="1"/>
    <col min="1282" max="1282" width="57" style="105" customWidth="1"/>
    <col min="1283" max="1283" width="10" style="105" customWidth="1"/>
    <col min="1284" max="1284" width="11.5703125" style="105" customWidth="1"/>
    <col min="1285" max="1285" width="11.42578125" style="105" customWidth="1"/>
    <col min="1286" max="1286" width="10" style="105" customWidth="1"/>
    <col min="1287" max="1287" width="0.7109375" style="105" customWidth="1"/>
    <col min="1288" max="1288" width="10.28515625" style="105" bestFit="1" customWidth="1"/>
    <col min="1289" max="1536" width="9.140625" style="105"/>
    <col min="1537" max="1537" width="8.42578125" style="105" customWidth="1"/>
    <col min="1538" max="1538" width="57" style="105" customWidth="1"/>
    <col min="1539" max="1539" width="10" style="105" customWidth="1"/>
    <col min="1540" max="1540" width="11.5703125" style="105" customWidth="1"/>
    <col min="1541" max="1541" width="11.42578125" style="105" customWidth="1"/>
    <col min="1542" max="1542" width="10" style="105" customWidth="1"/>
    <col min="1543" max="1543" width="0.7109375" style="105" customWidth="1"/>
    <col min="1544" max="1544" width="10.28515625" style="105" bestFit="1" customWidth="1"/>
    <col min="1545" max="1792" width="9.140625" style="105"/>
    <col min="1793" max="1793" width="8.42578125" style="105" customWidth="1"/>
    <col min="1794" max="1794" width="57" style="105" customWidth="1"/>
    <col min="1795" max="1795" width="10" style="105" customWidth="1"/>
    <col min="1796" max="1796" width="11.5703125" style="105" customWidth="1"/>
    <col min="1797" max="1797" width="11.42578125" style="105" customWidth="1"/>
    <col min="1798" max="1798" width="10" style="105" customWidth="1"/>
    <col min="1799" max="1799" width="0.7109375" style="105" customWidth="1"/>
    <col min="1800" max="1800" width="10.28515625" style="105" bestFit="1" customWidth="1"/>
    <col min="1801" max="2048" width="9.140625" style="105"/>
    <col min="2049" max="2049" width="8.42578125" style="105" customWidth="1"/>
    <col min="2050" max="2050" width="57" style="105" customWidth="1"/>
    <col min="2051" max="2051" width="10" style="105" customWidth="1"/>
    <col min="2052" max="2052" width="11.5703125" style="105" customWidth="1"/>
    <col min="2053" max="2053" width="11.42578125" style="105" customWidth="1"/>
    <col min="2054" max="2054" width="10" style="105" customWidth="1"/>
    <col min="2055" max="2055" width="0.7109375" style="105" customWidth="1"/>
    <col min="2056" max="2056" width="10.28515625" style="105" bestFit="1" customWidth="1"/>
    <col min="2057" max="2304" width="9.140625" style="105"/>
    <col min="2305" max="2305" width="8.42578125" style="105" customWidth="1"/>
    <col min="2306" max="2306" width="57" style="105" customWidth="1"/>
    <col min="2307" max="2307" width="10" style="105" customWidth="1"/>
    <col min="2308" max="2308" width="11.5703125" style="105" customWidth="1"/>
    <col min="2309" max="2309" width="11.42578125" style="105" customWidth="1"/>
    <col min="2310" max="2310" width="10" style="105" customWidth="1"/>
    <col min="2311" max="2311" width="0.7109375" style="105" customWidth="1"/>
    <col min="2312" max="2312" width="10.28515625" style="105" bestFit="1" customWidth="1"/>
    <col min="2313" max="2560" width="9.140625" style="105"/>
    <col min="2561" max="2561" width="8.42578125" style="105" customWidth="1"/>
    <col min="2562" max="2562" width="57" style="105" customWidth="1"/>
    <col min="2563" max="2563" width="10" style="105" customWidth="1"/>
    <col min="2564" max="2564" width="11.5703125" style="105" customWidth="1"/>
    <col min="2565" max="2565" width="11.42578125" style="105" customWidth="1"/>
    <col min="2566" max="2566" width="10" style="105" customWidth="1"/>
    <col min="2567" max="2567" width="0.7109375" style="105" customWidth="1"/>
    <col min="2568" max="2568" width="10.28515625" style="105" bestFit="1" customWidth="1"/>
    <col min="2569" max="2816" width="9.140625" style="105"/>
    <col min="2817" max="2817" width="8.42578125" style="105" customWidth="1"/>
    <col min="2818" max="2818" width="57" style="105" customWidth="1"/>
    <col min="2819" max="2819" width="10" style="105" customWidth="1"/>
    <col min="2820" max="2820" width="11.5703125" style="105" customWidth="1"/>
    <col min="2821" max="2821" width="11.42578125" style="105" customWidth="1"/>
    <col min="2822" max="2822" width="10" style="105" customWidth="1"/>
    <col min="2823" max="2823" width="0.7109375" style="105" customWidth="1"/>
    <col min="2824" max="2824" width="10.28515625" style="105" bestFit="1" customWidth="1"/>
    <col min="2825" max="3072" width="9.140625" style="105"/>
    <col min="3073" max="3073" width="8.42578125" style="105" customWidth="1"/>
    <col min="3074" max="3074" width="57" style="105" customWidth="1"/>
    <col min="3075" max="3075" width="10" style="105" customWidth="1"/>
    <col min="3076" max="3076" width="11.5703125" style="105" customWidth="1"/>
    <col min="3077" max="3077" width="11.42578125" style="105" customWidth="1"/>
    <col min="3078" max="3078" width="10" style="105" customWidth="1"/>
    <col min="3079" max="3079" width="0.7109375" style="105" customWidth="1"/>
    <col min="3080" max="3080" width="10.28515625" style="105" bestFit="1" customWidth="1"/>
    <col min="3081" max="3328" width="9.140625" style="105"/>
    <col min="3329" max="3329" width="8.42578125" style="105" customWidth="1"/>
    <col min="3330" max="3330" width="57" style="105" customWidth="1"/>
    <col min="3331" max="3331" width="10" style="105" customWidth="1"/>
    <col min="3332" max="3332" width="11.5703125" style="105" customWidth="1"/>
    <col min="3333" max="3333" width="11.42578125" style="105" customWidth="1"/>
    <col min="3334" max="3334" width="10" style="105" customWidth="1"/>
    <col min="3335" max="3335" width="0.7109375" style="105" customWidth="1"/>
    <col min="3336" max="3336" width="10.28515625" style="105" bestFit="1" customWidth="1"/>
    <col min="3337" max="3584" width="9.140625" style="105"/>
    <col min="3585" max="3585" width="8.42578125" style="105" customWidth="1"/>
    <col min="3586" max="3586" width="57" style="105" customWidth="1"/>
    <col min="3587" max="3587" width="10" style="105" customWidth="1"/>
    <col min="3588" max="3588" width="11.5703125" style="105" customWidth="1"/>
    <col min="3589" max="3589" width="11.42578125" style="105" customWidth="1"/>
    <col min="3590" max="3590" width="10" style="105" customWidth="1"/>
    <col min="3591" max="3591" width="0.7109375" style="105" customWidth="1"/>
    <col min="3592" max="3592" width="10.28515625" style="105" bestFit="1" customWidth="1"/>
    <col min="3593" max="3840" width="9.140625" style="105"/>
    <col min="3841" max="3841" width="8.42578125" style="105" customWidth="1"/>
    <col min="3842" max="3842" width="57" style="105" customWidth="1"/>
    <col min="3843" max="3843" width="10" style="105" customWidth="1"/>
    <col min="3844" max="3844" width="11.5703125" style="105" customWidth="1"/>
    <col min="3845" max="3845" width="11.42578125" style="105" customWidth="1"/>
    <col min="3846" max="3846" width="10" style="105" customWidth="1"/>
    <col min="3847" max="3847" width="0.7109375" style="105" customWidth="1"/>
    <col min="3848" max="3848" width="10.28515625" style="105" bestFit="1" customWidth="1"/>
    <col min="3849" max="4096" width="9.140625" style="105"/>
    <col min="4097" max="4097" width="8.42578125" style="105" customWidth="1"/>
    <col min="4098" max="4098" width="57" style="105" customWidth="1"/>
    <col min="4099" max="4099" width="10" style="105" customWidth="1"/>
    <col min="4100" max="4100" width="11.5703125" style="105" customWidth="1"/>
    <col min="4101" max="4101" width="11.42578125" style="105" customWidth="1"/>
    <col min="4102" max="4102" width="10" style="105" customWidth="1"/>
    <col min="4103" max="4103" width="0.7109375" style="105" customWidth="1"/>
    <col min="4104" max="4104" width="10.28515625" style="105" bestFit="1" customWidth="1"/>
    <col min="4105" max="4352" width="9.140625" style="105"/>
    <col min="4353" max="4353" width="8.42578125" style="105" customWidth="1"/>
    <col min="4354" max="4354" width="57" style="105" customWidth="1"/>
    <col min="4355" max="4355" width="10" style="105" customWidth="1"/>
    <col min="4356" max="4356" width="11.5703125" style="105" customWidth="1"/>
    <col min="4357" max="4357" width="11.42578125" style="105" customWidth="1"/>
    <col min="4358" max="4358" width="10" style="105" customWidth="1"/>
    <col min="4359" max="4359" width="0.7109375" style="105" customWidth="1"/>
    <col min="4360" max="4360" width="10.28515625" style="105" bestFit="1" customWidth="1"/>
    <col min="4361" max="4608" width="9.140625" style="105"/>
    <col min="4609" max="4609" width="8.42578125" style="105" customWidth="1"/>
    <col min="4610" max="4610" width="57" style="105" customWidth="1"/>
    <col min="4611" max="4611" width="10" style="105" customWidth="1"/>
    <col min="4612" max="4612" width="11.5703125" style="105" customWidth="1"/>
    <col min="4613" max="4613" width="11.42578125" style="105" customWidth="1"/>
    <col min="4614" max="4614" width="10" style="105" customWidth="1"/>
    <col min="4615" max="4615" width="0.7109375" style="105" customWidth="1"/>
    <col min="4616" max="4616" width="10.28515625" style="105" bestFit="1" customWidth="1"/>
    <col min="4617" max="4864" width="9.140625" style="105"/>
    <col min="4865" max="4865" width="8.42578125" style="105" customWidth="1"/>
    <col min="4866" max="4866" width="57" style="105" customWidth="1"/>
    <col min="4867" max="4867" width="10" style="105" customWidth="1"/>
    <col min="4868" max="4868" width="11.5703125" style="105" customWidth="1"/>
    <col min="4869" max="4869" width="11.42578125" style="105" customWidth="1"/>
    <col min="4870" max="4870" width="10" style="105" customWidth="1"/>
    <col min="4871" max="4871" width="0.7109375" style="105" customWidth="1"/>
    <col min="4872" max="4872" width="10.28515625" style="105" bestFit="1" customWidth="1"/>
    <col min="4873" max="5120" width="9.140625" style="105"/>
    <col min="5121" max="5121" width="8.42578125" style="105" customWidth="1"/>
    <col min="5122" max="5122" width="57" style="105" customWidth="1"/>
    <col min="5123" max="5123" width="10" style="105" customWidth="1"/>
    <col min="5124" max="5124" width="11.5703125" style="105" customWidth="1"/>
    <col min="5125" max="5125" width="11.42578125" style="105" customWidth="1"/>
    <col min="5126" max="5126" width="10" style="105" customWidth="1"/>
    <col min="5127" max="5127" width="0.7109375" style="105" customWidth="1"/>
    <col min="5128" max="5128" width="10.28515625" style="105" bestFit="1" customWidth="1"/>
    <col min="5129" max="5376" width="9.140625" style="105"/>
    <col min="5377" max="5377" width="8.42578125" style="105" customWidth="1"/>
    <col min="5378" max="5378" width="57" style="105" customWidth="1"/>
    <col min="5379" max="5379" width="10" style="105" customWidth="1"/>
    <col min="5380" max="5380" width="11.5703125" style="105" customWidth="1"/>
    <col min="5381" max="5381" width="11.42578125" style="105" customWidth="1"/>
    <col min="5382" max="5382" width="10" style="105" customWidth="1"/>
    <col min="5383" max="5383" width="0.7109375" style="105" customWidth="1"/>
    <col min="5384" max="5384" width="10.28515625" style="105" bestFit="1" customWidth="1"/>
    <col min="5385" max="5632" width="9.140625" style="105"/>
    <col min="5633" max="5633" width="8.42578125" style="105" customWidth="1"/>
    <col min="5634" max="5634" width="57" style="105" customWidth="1"/>
    <col min="5635" max="5635" width="10" style="105" customWidth="1"/>
    <col min="5636" max="5636" width="11.5703125" style="105" customWidth="1"/>
    <col min="5637" max="5637" width="11.42578125" style="105" customWidth="1"/>
    <col min="5638" max="5638" width="10" style="105" customWidth="1"/>
    <col min="5639" max="5639" width="0.7109375" style="105" customWidth="1"/>
    <col min="5640" max="5640" width="10.28515625" style="105" bestFit="1" customWidth="1"/>
    <col min="5641" max="5888" width="9.140625" style="105"/>
    <col min="5889" max="5889" width="8.42578125" style="105" customWidth="1"/>
    <col min="5890" max="5890" width="57" style="105" customWidth="1"/>
    <col min="5891" max="5891" width="10" style="105" customWidth="1"/>
    <col min="5892" max="5892" width="11.5703125" style="105" customWidth="1"/>
    <col min="5893" max="5893" width="11.42578125" style="105" customWidth="1"/>
    <col min="5894" max="5894" width="10" style="105" customWidth="1"/>
    <col min="5895" max="5895" width="0.7109375" style="105" customWidth="1"/>
    <col min="5896" max="5896" width="10.28515625" style="105" bestFit="1" customWidth="1"/>
    <col min="5897" max="6144" width="9.140625" style="105"/>
    <col min="6145" max="6145" width="8.42578125" style="105" customWidth="1"/>
    <col min="6146" max="6146" width="57" style="105" customWidth="1"/>
    <col min="6147" max="6147" width="10" style="105" customWidth="1"/>
    <col min="6148" max="6148" width="11.5703125" style="105" customWidth="1"/>
    <col min="6149" max="6149" width="11.42578125" style="105" customWidth="1"/>
    <col min="6150" max="6150" width="10" style="105" customWidth="1"/>
    <col min="6151" max="6151" width="0.7109375" style="105" customWidth="1"/>
    <col min="6152" max="6152" width="10.28515625" style="105" bestFit="1" customWidth="1"/>
    <col min="6153" max="6400" width="9.140625" style="105"/>
    <col min="6401" max="6401" width="8.42578125" style="105" customWidth="1"/>
    <col min="6402" max="6402" width="57" style="105" customWidth="1"/>
    <col min="6403" max="6403" width="10" style="105" customWidth="1"/>
    <col min="6404" max="6404" width="11.5703125" style="105" customWidth="1"/>
    <col min="6405" max="6405" width="11.42578125" style="105" customWidth="1"/>
    <col min="6406" max="6406" width="10" style="105" customWidth="1"/>
    <col min="6407" max="6407" width="0.7109375" style="105" customWidth="1"/>
    <col min="6408" max="6408" width="10.28515625" style="105" bestFit="1" customWidth="1"/>
    <col min="6409" max="6656" width="9.140625" style="105"/>
    <col min="6657" max="6657" width="8.42578125" style="105" customWidth="1"/>
    <col min="6658" max="6658" width="57" style="105" customWidth="1"/>
    <col min="6659" max="6659" width="10" style="105" customWidth="1"/>
    <col min="6660" max="6660" width="11.5703125" style="105" customWidth="1"/>
    <col min="6661" max="6661" width="11.42578125" style="105" customWidth="1"/>
    <col min="6662" max="6662" width="10" style="105" customWidth="1"/>
    <col min="6663" max="6663" width="0.7109375" style="105" customWidth="1"/>
    <col min="6664" max="6664" width="10.28515625" style="105" bestFit="1" customWidth="1"/>
    <col min="6665" max="6912" width="9.140625" style="105"/>
    <col min="6913" max="6913" width="8.42578125" style="105" customWidth="1"/>
    <col min="6914" max="6914" width="57" style="105" customWidth="1"/>
    <col min="6915" max="6915" width="10" style="105" customWidth="1"/>
    <col min="6916" max="6916" width="11.5703125" style="105" customWidth="1"/>
    <col min="6917" max="6917" width="11.42578125" style="105" customWidth="1"/>
    <col min="6918" max="6918" width="10" style="105" customWidth="1"/>
    <col min="6919" max="6919" width="0.7109375" style="105" customWidth="1"/>
    <col min="6920" max="6920" width="10.28515625" style="105" bestFit="1" customWidth="1"/>
    <col min="6921" max="7168" width="9.140625" style="105"/>
    <col min="7169" max="7169" width="8.42578125" style="105" customWidth="1"/>
    <col min="7170" max="7170" width="57" style="105" customWidth="1"/>
    <col min="7171" max="7171" width="10" style="105" customWidth="1"/>
    <col min="7172" max="7172" width="11.5703125" style="105" customWidth="1"/>
    <col min="7173" max="7173" width="11.42578125" style="105" customWidth="1"/>
    <col min="7174" max="7174" width="10" style="105" customWidth="1"/>
    <col min="7175" max="7175" width="0.7109375" style="105" customWidth="1"/>
    <col min="7176" max="7176" width="10.28515625" style="105" bestFit="1" customWidth="1"/>
    <col min="7177" max="7424" width="9.140625" style="105"/>
    <col min="7425" max="7425" width="8.42578125" style="105" customWidth="1"/>
    <col min="7426" max="7426" width="57" style="105" customWidth="1"/>
    <col min="7427" max="7427" width="10" style="105" customWidth="1"/>
    <col min="7428" max="7428" width="11.5703125" style="105" customWidth="1"/>
    <col min="7429" max="7429" width="11.42578125" style="105" customWidth="1"/>
    <col min="7430" max="7430" width="10" style="105" customWidth="1"/>
    <col min="7431" max="7431" width="0.7109375" style="105" customWidth="1"/>
    <col min="7432" max="7432" width="10.28515625" style="105" bestFit="1" customWidth="1"/>
    <col min="7433" max="7680" width="9.140625" style="105"/>
    <col min="7681" max="7681" width="8.42578125" style="105" customWidth="1"/>
    <col min="7682" max="7682" width="57" style="105" customWidth="1"/>
    <col min="7683" max="7683" width="10" style="105" customWidth="1"/>
    <col min="7684" max="7684" width="11.5703125" style="105" customWidth="1"/>
    <col min="7685" max="7685" width="11.42578125" style="105" customWidth="1"/>
    <col min="7686" max="7686" width="10" style="105" customWidth="1"/>
    <col min="7687" max="7687" width="0.7109375" style="105" customWidth="1"/>
    <col min="7688" max="7688" width="10.28515625" style="105" bestFit="1" customWidth="1"/>
    <col min="7689" max="7936" width="9.140625" style="105"/>
    <col min="7937" max="7937" width="8.42578125" style="105" customWidth="1"/>
    <col min="7938" max="7938" width="57" style="105" customWidth="1"/>
    <col min="7939" max="7939" width="10" style="105" customWidth="1"/>
    <col min="7940" max="7940" width="11.5703125" style="105" customWidth="1"/>
    <col min="7941" max="7941" width="11.42578125" style="105" customWidth="1"/>
    <col min="7942" max="7942" width="10" style="105" customWidth="1"/>
    <col min="7943" max="7943" width="0.7109375" style="105" customWidth="1"/>
    <col min="7944" max="7944" width="10.28515625" style="105" bestFit="1" customWidth="1"/>
    <col min="7945" max="8192" width="9.140625" style="105"/>
    <col min="8193" max="8193" width="8.42578125" style="105" customWidth="1"/>
    <col min="8194" max="8194" width="57" style="105" customWidth="1"/>
    <col min="8195" max="8195" width="10" style="105" customWidth="1"/>
    <col min="8196" max="8196" width="11.5703125" style="105" customWidth="1"/>
    <col min="8197" max="8197" width="11.42578125" style="105" customWidth="1"/>
    <col min="8198" max="8198" width="10" style="105" customWidth="1"/>
    <col min="8199" max="8199" width="0.7109375" style="105" customWidth="1"/>
    <col min="8200" max="8200" width="10.28515625" style="105" bestFit="1" customWidth="1"/>
    <col min="8201" max="8448" width="9.140625" style="105"/>
    <col min="8449" max="8449" width="8.42578125" style="105" customWidth="1"/>
    <col min="8450" max="8450" width="57" style="105" customWidth="1"/>
    <col min="8451" max="8451" width="10" style="105" customWidth="1"/>
    <col min="8452" max="8452" width="11.5703125" style="105" customWidth="1"/>
    <col min="8453" max="8453" width="11.42578125" style="105" customWidth="1"/>
    <col min="8454" max="8454" width="10" style="105" customWidth="1"/>
    <col min="8455" max="8455" width="0.7109375" style="105" customWidth="1"/>
    <col min="8456" max="8456" width="10.28515625" style="105" bestFit="1" customWidth="1"/>
    <col min="8457" max="8704" width="9.140625" style="105"/>
    <col min="8705" max="8705" width="8.42578125" style="105" customWidth="1"/>
    <col min="8706" max="8706" width="57" style="105" customWidth="1"/>
    <col min="8707" max="8707" width="10" style="105" customWidth="1"/>
    <col min="8708" max="8708" width="11.5703125" style="105" customWidth="1"/>
    <col min="8709" max="8709" width="11.42578125" style="105" customWidth="1"/>
    <col min="8710" max="8710" width="10" style="105" customWidth="1"/>
    <col min="8711" max="8711" width="0.7109375" style="105" customWidth="1"/>
    <col min="8712" max="8712" width="10.28515625" style="105" bestFit="1" customWidth="1"/>
    <col min="8713" max="8960" width="9.140625" style="105"/>
    <col min="8961" max="8961" width="8.42578125" style="105" customWidth="1"/>
    <col min="8962" max="8962" width="57" style="105" customWidth="1"/>
    <col min="8963" max="8963" width="10" style="105" customWidth="1"/>
    <col min="8964" max="8964" width="11.5703125" style="105" customWidth="1"/>
    <col min="8965" max="8965" width="11.42578125" style="105" customWidth="1"/>
    <col min="8966" max="8966" width="10" style="105" customWidth="1"/>
    <col min="8967" max="8967" width="0.7109375" style="105" customWidth="1"/>
    <col min="8968" max="8968" width="10.28515625" style="105" bestFit="1" customWidth="1"/>
    <col min="8969" max="9216" width="9.140625" style="105"/>
    <col min="9217" max="9217" width="8.42578125" style="105" customWidth="1"/>
    <col min="9218" max="9218" width="57" style="105" customWidth="1"/>
    <col min="9219" max="9219" width="10" style="105" customWidth="1"/>
    <col min="9220" max="9220" width="11.5703125" style="105" customWidth="1"/>
    <col min="9221" max="9221" width="11.42578125" style="105" customWidth="1"/>
    <col min="9222" max="9222" width="10" style="105" customWidth="1"/>
    <col min="9223" max="9223" width="0.7109375" style="105" customWidth="1"/>
    <col min="9224" max="9224" width="10.28515625" style="105" bestFit="1" customWidth="1"/>
    <col min="9225" max="9472" width="9.140625" style="105"/>
    <col min="9473" max="9473" width="8.42578125" style="105" customWidth="1"/>
    <col min="9474" max="9474" width="57" style="105" customWidth="1"/>
    <col min="9475" max="9475" width="10" style="105" customWidth="1"/>
    <col min="9476" max="9476" width="11.5703125" style="105" customWidth="1"/>
    <col min="9477" max="9477" width="11.42578125" style="105" customWidth="1"/>
    <col min="9478" max="9478" width="10" style="105" customWidth="1"/>
    <col min="9479" max="9479" width="0.7109375" style="105" customWidth="1"/>
    <col min="9480" max="9480" width="10.28515625" style="105" bestFit="1" customWidth="1"/>
    <col min="9481" max="9728" width="9.140625" style="105"/>
    <col min="9729" max="9729" width="8.42578125" style="105" customWidth="1"/>
    <col min="9730" max="9730" width="57" style="105" customWidth="1"/>
    <col min="9731" max="9731" width="10" style="105" customWidth="1"/>
    <col min="9732" max="9732" width="11.5703125" style="105" customWidth="1"/>
    <col min="9733" max="9733" width="11.42578125" style="105" customWidth="1"/>
    <col min="9734" max="9734" width="10" style="105" customWidth="1"/>
    <col min="9735" max="9735" width="0.7109375" style="105" customWidth="1"/>
    <col min="9736" max="9736" width="10.28515625" style="105" bestFit="1" customWidth="1"/>
    <col min="9737" max="9984" width="9.140625" style="105"/>
    <col min="9985" max="9985" width="8.42578125" style="105" customWidth="1"/>
    <col min="9986" max="9986" width="57" style="105" customWidth="1"/>
    <col min="9987" max="9987" width="10" style="105" customWidth="1"/>
    <col min="9988" max="9988" width="11.5703125" style="105" customWidth="1"/>
    <col min="9989" max="9989" width="11.42578125" style="105" customWidth="1"/>
    <col min="9990" max="9990" width="10" style="105" customWidth="1"/>
    <col min="9991" max="9991" width="0.7109375" style="105" customWidth="1"/>
    <col min="9992" max="9992" width="10.28515625" style="105" bestFit="1" customWidth="1"/>
    <col min="9993" max="10240" width="9.140625" style="105"/>
    <col min="10241" max="10241" width="8.42578125" style="105" customWidth="1"/>
    <col min="10242" max="10242" width="57" style="105" customWidth="1"/>
    <col min="10243" max="10243" width="10" style="105" customWidth="1"/>
    <col min="10244" max="10244" width="11.5703125" style="105" customWidth="1"/>
    <col min="10245" max="10245" width="11.42578125" style="105" customWidth="1"/>
    <col min="10246" max="10246" width="10" style="105" customWidth="1"/>
    <col min="10247" max="10247" width="0.7109375" style="105" customWidth="1"/>
    <col min="10248" max="10248" width="10.28515625" style="105" bestFit="1" customWidth="1"/>
    <col min="10249" max="10496" width="9.140625" style="105"/>
    <col min="10497" max="10497" width="8.42578125" style="105" customWidth="1"/>
    <col min="10498" max="10498" width="57" style="105" customWidth="1"/>
    <col min="10499" max="10499" width="10" style="105" customWidth="1"/>
    <col min="10500" max="10500" width="11.5703125" style="105" customWidth="1"/>
    <col min="10501" max="10501" width="11.42578125" style="105" customWidth="1"/>
    <col min="10502" max="10502" width="10" style="105" customWidth="1"/>
    <col min="10503" max="10503" width="0.7109375" style="105" customWidth="1"/>
    <col min="10504" max="10504" width="10.28515625" style="105" bestFit="1" customWidth="1"/>
    <col min="10505" max="10752" width="9.140625" style="105"/>
    <col min="10753" max="10753" width="8.42578125" style="105" customWidth="1"/>
    <col min="10754" max="10754" width="57" style="105" customWidth="1"/>
    <col min="10755" max="10755" width="10" style="105" customWidth="1"/>
    <col min="10756" max="10756" width="11.5703125" style="105" customWidth="1"/>
    <col min="10757" max="10757" width="11.42578125" style="105" customWidth="1"/>
    <col min="10758" max="10758" width="10" style="105" customWidth="1"/>
    <col min="10759" max="10759" width="0.7109375" style="105" customWidth="1"/>
    <col min="10760" max="10760" width="10.28515625" style="105" bestFit="1" customWidth="1"/>
    <col min="10761" max="11008" width="9.140625" style="105"/>
    <col min="11009" max="11009" width="8.42578125" style="105" customWidth="1"/>
    <col min="11010" max="11010" width="57" style="105" customWidth="1"/>
    <col min="11011" max="11011" width="10" style="105" customWidth="1"/>
    <col min="11012" max="11012" width="11.5703125" style="105" customWidth="1"/>
    <col min="11013" max="11013" width="11.42578125" style="105" customWidth="1"/>
    <col min="11014" max="11014" width="10" style="105" customWidth="1"/>
    <col min="11015" max="11015" width="0.7109375" style="105" customWidth="1"/>
    <col min="11016" max="11016" width="10.28515625" style="105" bestFit="1" customWidth="1"/>
    <col min="11017" max="11264" width="9.140625" style="105"/>
    <col min="11265" max="11265" width="8.42578125" style="105" customWidth="1"/>
    <col min="11266" max="11266" width="57" style="105" customWidth="1"/>
    <col min="11267" max="11267" width="10" style="105" customWidth="1"/>
    <col min="11268" max="11268" width="11.5703125" style="105" customWidth="1"/>
    <col min="11269" max="11269" width="11.42578125" style="105" customWidth="1"/>
    <col min="11270" max="11270" width="10" style="105" customWidth="1"/>
    <col min="11271" max="11271" width="0.7109375" style="105" customWidth="1"/>
    <col min="11272" max="11272" width="10.28515625" style="105" bestFit="1" customWidth="1"/>
    <col min="11273" max="11520" width="9.140625" style="105"/>
    <col min="11521" max="11521" width="8.42578125" style="105" customWidth="1"/>
    <col min="11522" max="11522" width="57" style="105" customWidth="1"/>
    <col min="11523" max="11523" width="10" style="105" customWidth="1"/>
    <col min="11524" max="11524" width="11.5703125" style="105" customWidth="1"/>
    <col min="11525" max="11525" width="11.42578125" style="105" customWidth="1"/>
    <col min="11526" max="11526" width="10" style="105" customWidth="1"/>
    <col min="11527" max="11527" width="0.7109375" style="105" customWidth="1"/>
    <col min="11528" max="11528" width="10.28515625" style="105" bestFit="1" customWidth="1"/>
    <col min="11529" max="11776" width="9.140625" style="105"/>
    <col min="11777" max="11777" width="8.42578125" style="105" customWidth="1"/>
    <col min="11778" max="11778" width="57" style="105" customWidth="1"/>
    <col min="11779" max="11779" width="10" style="105" customWidth="1"/>
    <col min="11780" max="11780" width="11.5703125" style="105" customWidth="1"/>
    <col min="11781" max="11781" width="11.42578125" style="105" customWidth="1"/>
    <col min="11782" max="11782" width="10" style="105" customWidth="1"/>
    <col min="11783" max="11783" width="0.7109375" style="105" customWidth="1"/>
    <col min="11784" max="11784" width="10.28515625" style="105" bestFit="1" customWidth="1"/>
    <col min="11785" max="12032" width="9.140625" style="105"/>
    <col min="12033" max="12033" width="8.42578125" style="105" customWidth="1"/>
    <col min="12034" max="12034" width="57" style="105" customWidth="1"/>
    <col min="12035" max="12035" width="10" style="105" customWidth="1"/>
    <col min="12036" max="12036" width="11.5703125" style="105" customWidth="1"/>
    <col min="12037" max="12037" width="11.42578125" style="105" customWidth="1"/>
    <col min="12038" max="12038" width="10" style="105" customWidth="1"/>
    <col min="12039" max="12039" width="0.7109375" style="105" customWidth="1"/>
    <col min="12040" max="12040" width="10.28515625" style="105" bestFit="1" customWidth="1"/>
    <col min="12041" max="12288" width="9.140625" style="105"/>
    <col min="12289" max="12289" width="8.42578125" style="105" customWidth="1"/>
    <col min="12290" max="12290" width="57" style="105" customWidth="1"/>
    <col min="12291" max="12291" width="10" style="105" customWidth="1"/>
    <col min="12292" max="12292" width="11.5703125" style="105" customWidth="1"/>
    <col min="12293" max="12293" width="11.42578125" style="105" customWidth="1"/>
    <col min="12294" max="12294" width="10" style="105" customWidth="1"/>
    <col min="12295" max="12295" width="0.7109375" style="105" customWidth="1"/>
    <col min="12296" max="12296" width="10.28515625" style="105" bestFit="1" customWidth="1"/>
    <col min="12297" max="12544" width="9.140625" style="105"/>
    <col min="12545" max="12545" width="8.42578125" style="105" customWidth="1"/>
    <col min="12546" max="12546" width="57" style="105" customWidth="1"/>
    <col min="12547" max="12547" width="10" style="105" customWidth="1"/>
    <col min="12548" max="12548" width="11.5703125" style="105" customWidth="1"/>
    <col min="12549" max="12549" width="11.42578125" style="105" customWidth="1"/>
    <col min="12550" max="12550" width="10" style="105" customWidth="1"/>
    <col min="12551" max="12551" width="0.7109375" style="105" customWidth="1"/>
    <col min="12552" max="12552" width="10.28515625" style="105" bestFit="1" customWidth="1"/>
    <col min="12553" max="12800" width="9.140625" style="105"/>
    <col min="12801" max="12801" width="8.42578125" style="105" customWidth="1"/>
    <col min="12802" max="12802" width="57" style="105" customWidth="1"/>
    <col min="12803" max="12803" width="10" style="105" customWidth="1"/>
    <col min="12804" max="12804" width="11.5703125" style="105" customWidth="1"/>
    <col min="12805" max="12805" width="11.42578125" style="105" customWidth="1"/>
    <col min="12806" max="12806" width="10" style="105" customWidth="1"/>
    <col min="12807" max="12807" width="0.7109375" style="105" customWidth="1"/>
    <col min="12808" max="12808" width="10.28515625" style="105" bestFit="1" customWidth="1"/>
    <col min="12809" max="13056" width="9.140625" style="105"/>
    <col min="13057" max="13057" width="8.42578125" style="105" customWidth="1"/>
    <col min="13058" max="13058" width="57" style="105" customWidth="1"/>
    <col min="13059" max="13059" width="10" style="105" customWidth="1"/>
    <col min="13060" max="13060" width="11.5703125" style="105" customWidth="1"/>
    <col min="13061" max="13061" width="11.42578125" style="105" customWidth="1"/>
    <col min="13062" max="13062" width="10" style="105" customWidth="1"/>
    <col min="13063" max="13063" width="0.7109375" style="105" customWidth="1"/>
    <col min="13064" max="13064" width="10.28515625" style="105" bestFit="1" customWidth="1"/>
    <col min="13065" max="13312" width="9.140625" style="105"/>
    <col min="13313" max="13313" width="8.42578125" style="105" customWidth="1"/>
    <col min="13314" max="13314" width="57" style="105" customWidth="1"/>
    <col min="13315" max="13315" width="10" style="105" customWidth="1"/>
    <col min="13316" max="13316" width="11.5703125" style="105" customWidth="1"/>
    <col min="13317" max="13317" width="11.42578125" style="105" customWidth="1"/>
    <col min="13318" max="13318" width="10" style="105" customWidth="1"/>
    <col min="13319" max="13319" width="0.7109375" style="105" customWidth="1"/>
    <col min="13320" max="13320" width="10.28515625" style="105" bestFit="1" customWidth="1"/>
    <col min="13321" max="13568" width="9.140625" style="105"/>
    <col min="13569" max="13569" width="8.42578125" style="105" customWidth="1"/>
    <col min="13570" max="13570" width="57" style="105" customWidth="1"/>
    <col min="13571" max="13571" width="10" style="105" customWidth="1"/>
    <col min="13572" max="13572" width="11.5703125" style="105" customWidth="1"/>
    <col min="13573" max="13573" width="11.42578125" style="105" customWidth="1"/>
    <col min="13574" max="13574" width="10" style="105" customWidth="1"/>
    <col min="13575" max="13575" width="0.7109375" style="105" customWidth="1"/>
    <col min="13576" max="13576" width="10.28515625" style="105" bestFit="1" customWidth="1"/>
    <col min="13577" max="13824" width="9.140625" style="105"/>
    <col min="13825" max="13825" width="8.42578125" style="105" customWidth="1"/>
    <col min="13826" max="13826" width="57" style="105" customWidth="1"/>
    <col min="13827" max="13827" width="10" style="105" customWidth="1"/>
    <col min="13828" max="13828" width="11.5703125" style="105" customWidth="1"/>
    <col min="13829" max="13829" width="11.42578125" style="105" customWidth="1"/>
    <col min="13830" max="13830" width="10" style="105" customWidth="1"/>
    <col min="13831" max="13831" width="0.7109375" style="105" customWidth="1"/>
    <col min="13832" max="13832" width="10.28515625" style="105" bestFit="1" customWidth="1"/>
    <col min="13833" max="14080" width="9.140625" style="105"/>
    <col min="14081" max="14081" width="8.42578125" style="105" customWidth="1"/>
    <col min="14082" max="14082" width="57" style="105" customWidth="1"/>
    <col min="14083" max="14083" width="10" style="105" customWidth="1"/>
    <col min="14084" max="14084" width="11.5703125" style="105" customWidth="1"/>
    <col min="14085" max="14085" width="11.42578125" style="105" customWidth="1"/>
    <col min="14086" max="14086" width="10" style="105" customWidth="1"/>
    <col min="14087" max="14087" width="0.7109375" style="105" customWidth="1"/>
    <col min="14088" max="14088" width="10.28515625" style="105" bestFit="1" customWidth="1"/>
    <col min="14089" max="14336" width="9.140625" style="105"/>
    <col min="14337" max="14337" width="8.42578125" style="105" customWidth="1"/>
    <col min="14338" max="14338" width="57" style="105" customWidth="1"/>
    <col min="14339" max="14339" width="10" style="105" customWidth="1"/>
    <col min="14340" max="14340" width="11.5703125" style="105" customWidth="1"/>
    <col min="14341" max="14341" width="11.42578125" style="105" customWidth="1"/>
    <col min="14342" max="14342" width="10" style="105" customWidth="1"/>
    <col min="14343" max="14343" width="0.7109375" style="105" customWidth="1"/>
    <col min="14344" max="14344" width="10.28515625" style="105" bestFit="1" customWidth="1"/>
    <col min="14345" max="14592" width="9.140625" style="105"/>
    <col min="14593" max="14593" width="8.42578125" style="105" customWidth="1"/>
    <col min="14594" max="14594" width="57" style="105" customWidth="1"/>
    <col min="14595" max="14595" width="10" style="105" customWidth="1"/>
    <col min="14596" max="14596" width="11.5703125" style="105" customWidth="1"/>
    <col min="14597" max="14597" width="11.42578125" style="105" customWidth="1"/>
    <col min="14598" max="14598" width="10" style="105" customWidth="1"/>
    <col min="14599" max="14599" width="0.7109375" style="105" customWidth="1"/>
    <col min="14600" max="14600" width="10.28515625" style="105" bestFit="1" customWidth="1"/>
    <col min="14601" max="14848" width="9.140625" style="105"/>
    <col min="14849" max="14849" width="8.42578125" style="105" customWidth="1"/>
    <col min="14850" max="14850" width="57" style="105" customWidth="1"/>
    <col min="14851" max="14851" width="10" style="105" customWidth="1"/>
    <col min="14852" max="14852" width="11.5703125" style="105" customWidth="1"/>
    <col min="14853" max="14853" width="11.42578125" style="105" customWidth="1"/>
    <col min="14854" max="14854" width="10" style="105" customWidth="1"/>
    <col min="14855" max="14855" width="0.7109375" style="105" customWidth="1"/>
    <col min="14856" max="14856" width="10.28515625" style="105" bestFit="1" customWidth="1"/>
    <col min="14857" max="15104" width="9.140625" style="105"/>
    <col min="15105" max="15105" width="8.42578125" style="105" customWidth="1"/>
    <col min="15106" max="15106" width="57" style="105" customWidth="1"/>
    <col min="15107" max="15107" width="10" style="105" customWidth="1"/>
    <col min="15108" max="15108" width="11.5703125" style="105" customWidth="1"/>
    <col min="15109" max="15109" width="11.42578125" style="105" customWidth="1"/>
    <col min="15110" max="15110" width="10" style="105" customWidth="1"/>
    <col min="15111" max="15111" width="0.7109375" style="105" customWidth="1"/>
    <col min="15112" max="15112" width="10.28515625" style="105" bestFit="1" customWidth="1"/>
    <col min="15113" max="15360" width="9.140625" style="105"/>
    <col min="15361" max="15361" width="8.42578125" style="105" customWidth="1"/>
    <col min="15362" max="15362" width="57" style="105" customWidth="1"/>
    <col min="15363" max="15363" width="10" style="105" customWidth="1"/>
    <col min="15364" max="15364" width="11.5703125" style="105" customWidth="1"/>
    <col min="15365" max="15365" width="11.42578125" style="105" customWidth="1"/>
    <col min="15366" max="15366" width="10" style="105" customWidth="1"/>
    <col min="15367" max="15367" width="0.7109375" style="105" customWidth="1"/>
    <col min="15368" max="15368" width="10.28515625" style="105" bestFit="1" customWidth="1"/>
    <col min="15369" max="15616" width="9.140625" style="105"/>
    <col min="15617" max="15617" width="8.42578125" style="105" customWidth="1"/>
    <col min="15618" max="15618" width="57" style="105" customWidth="1"/>
    <col min="15619" max="15619" width="10" style="105" customWidth="1"/>
    <col min="15620" max="15620" width="11.5703125" style="105" customWidth="1"/>
    <col min="15621" max="15621" width="11.42578125" style="105" customWidth="1"/>
    <col min="15622" max="15622" width="10" style="105" customWidth="1"/>
    <col min="15623" max="15623" width="0.7109375" style="105" customWidth="1"/>
    <col min="15624" max="15624" width="10.28515625" style="105" bestFit="1" customWidth="1"/>
    <col min="15625" max="15872" width="9.140625" style="105"/>
    <col min="15873" max="15873" width="8.42578125" style="105" customWidth="1"/>
    <col min="15874" max="15874" width="57" style="105" customWidth="1"/>
    <col min="15875" max="15875" width="10" style="105" customWidth="1"/>
    <col min="15876" max="15876" width="11.5703125" style="105" customWidth="1"/>
    <col min="15877" max="15877" width="11.42578125" style="105" customWidth="1"/>
    <col min="15878" max="15878" width="10" style="105" customWidth="1"/>
    <col min="15879" max="15879" width="0.7109375" style="105" customWidth="1"/>
    <col min="15880" max="15880" width="10.28515625" style="105" bestFit="1" customWidth="1"/>
    <col min="15881" max="16128" width="9.140625" style="105"/>
    <col min="16129" max="16129" width="8.42578125" style="105" customWidth="1"/>
    <col min="16130" max="16130" width="57" style="105" customWidth="1"/>
    <col min="16131" max="16131" width="10" style="105" customWidth="1"/>
    <col min="16132" max="16132" width="11.5703125" style="105" customWidth="1"/>
    <col min="16133" max="16133" width="11.42578125" style="105" customWidth="1"/>
    <col min="16134" max="16134" width="10" style="105" customWidth="1"/>
    <col min="16135" max="16135" width="0.7109375" style="105" customWidth="1"/>
    <col min="16136" max="16136" width="10.28515625" style="105" bestFit="1" customWidth="1"/>
    <col min="16137" max="16384" width="9.140625" style="105"/>
  </cols>
  <sheetData>
    <row r="1" spans="1:8" s="97" customFormat="1" ht="20.25">
      <c r="A1" s="96" t="s">
        <v>712</v>
      </c>
      <c r="B1" s="96"/>
      <c r="C1" s="96"/>
      <c r="D1" s="96"/>
      <c r="E1" s="96"/>
      <c r="F1" s="96"/>
    </row>
    <row r="2" spans="1:8" s="99" customFormat="1" ht="24.75" customHeight="1">
      <c r="A2" s="98" t="s">
        <v>713</v>
      </c>
      <c r="B2" s="98"/>
      <c r="C2" s="98"/>
      <c r="D2" s="98"/>
      <c r="E2" s="98"/>
      <c r="F2" s="98"/>
    </row>
    <row r="3" spans="1:8" s="97" customFormat="1" ht="7.5" customHeight="1">
      <c r="A3" s="100"/>
      <c r="B3" s="101"/>
      <c r="C3" s="102"/>
      <c r="D3" s="101"/>
    </row>
    <row r="4" spans="1:8">
      <c r="A4" s="103"/>
      <c r="B4" s="103"/>
      <c r="C4" s="103"/>
      <c r="D4" s="104"/>
      <c r="F4" s="106" t="s">
        <v>714</v>
      </c>
    </row>
    <row r="5" spans="1:8" s="108" customFormat="1" ht="26.25" customHeight="1">
      <c r="A5" s="93" t="s">
        <v>321</v>
      </c>
      <c r="B5" s="93" t="s">
        <v>62</v>
      </c>
      <c r="C5" s="93" t="s">
        <v>322</v>
      </c>
      <c r="D5" s="93" t="s">
        <v>715</v>
      </c>
      <c r="E5" s="107" t="s">
        <v>334</v>
      </c>
      <c r="F5" s="107"/>
    </row>
    <row r="6" spans="1:8" s="108" customFormat="1" ht="57.75" customHeight="1">
      <c r="A6" s="93"/>
      <c r="B6" s="93"/>
      <c r="C6" s="93"/>
      <c r="D6" s="93"/>
      <c r="E6" s="83" t="s">
        <v>695</v>
      </c>
      <c r="F6" s="83" t="s">
        <v>696</v>
      </c>
    </row>
    <row r="7" spans="1:8" s="109" customFormat="1" ht="14.25">
      <c r="A7" s="20" t="s">
        <v>73</v>
      </c>
      <c r="B7" s="83">
        <v>2</v>
      </c>
      <c r="C7" s="9">
        <v>3</v>
      </c>
      <c r="D7" s="9">
        <v>4</v>
      </c>
      <c r="E7" s="9">
        <v>5</v>
      </c>
      <c r="F7" s="83">
        <v>6</v>
      </c>
    </row>
    <row r="8" spans="1:8" s="111" customFormat="1" ht="34.5">
      <c r="A8" s="3">
        <v>1000</v>
      </c>
      <c r="B8" s="4" t="s">
        <v>716</v>
      </c>
      <c r="C8" s="5"/>
      <c r="D8" s="5">
        <f>D10+D61+D91</f>
        <v>663954.78499999992</v>
      </c>
      <c r="E8" s="5">
        <f>E10+E61+E91</f>
        <v>663637.78499999992</v>
      </c>
      <c r="F8" s="110">
        <f>F86</f>
        <v>317</v>
      </c>
      <c r="H8" s="112"/>
    </row>
    <row r="9" spans="1:8" s="104" customFormat="1">
      <c r="A9" s="6"/>
      <c r="B9" s="6" t="s">
        <v>224</v>
      </c>
      <c r="C9" s="5"/>
      <c r="D9" s="5"/>
      <c r="E9" s="5"/>
      <c r="F9" s="5"/>
    </row>
    <row r="10" spans="1:8" s="104" customFormat="1" ht="16.5">
      <c r="A10" s="7">
        <v>1100</v>
      </c>
      <c r="B10" s="8" t="s">
        <v>225</v>
      </c>
      <c r="C10" s="9">
        <v>7100</v>
      </c>
      <c r="D10" s="83">
        <f>D13+D17+D20+D45+D52</f>
        <v>126638.38500000001</v>
      </c>
      <c r="E10" s="83">
        <f>E13+E17+E20+E45+E52</f>
        <v>126638.38500000001</v>
      </c>
      <c r="F10" s="9" t="s">
        <v>0</v>
      </c>
    </row>
    <row r="11" spans="1:8" s="108" customFormat="1" ht="14.25">
      <c r="A11" s="6"/>
      <c r="B11" s="10" t="s">
        <v>226</v>
      </c>
      <c r="C11" s="11"/>
      <c r="D11" s="5"/>
      <c r="E11" s="5"/>
      <c r="F11" s="11"/>
    </row>
    <row r="12" spans="1:8" s="104" customFormat="1">
      <c r="A12" s="6"/>
      <c r="B12" s="10" t="s">
        <v>227</v>
      </c>
      <c r="C12" s="11"/>
      <c r="D12" s="5"/>
      <c r="E12" s="5"/>
      <c r="F12" s="11"/>
    </row>
    <row r="13" spans="1:8" s="108" customFormat="1" ht="14.25">
      <c r="A13" s="7">
        <v>1110</v>
      </c>
      <c r="B13" s="12" t="s">
        <v>228</v>
      </c>
      <c r="C13" s="9">
        <v>7131</v>
      </c>
      <c r="D13" s="113">
        <f>D15+D16</f>
        <v>53264.248999999996</v>
      </c>
      <c r="E13" s="113">
        <f>E15+E16</f>
        <v>53264.248999999996</v>
      </c>
      <c r="F13" s="9" t="s">
        <v>0</v>
      </c>
    </row>
    <row r="14" spans="1:8" s="104" customFormat="1">
      <c r="A14" s="6"/>
      <c r="B14" s="10" t="s">
        <v>227</v>
      </c>
      <c r="C14" s="11"/>
      <c r="D14" s="5"/>
      <c r="E14" s="5"/>
      <c r="F14" s="11"/>
    </row>
    <row r="15" spans="1:8" ht="27">
      <c r="A15" s="13" t="s">
        <v>1</v>
      </c>
      <c r="B15" s="1" t="s">
        <v>229</v>
      </c>
      <c r="C15" s="84"/>
      <c r="D15" s="114">
        <f>E15</f>
        <v>23127.510999999999</v>
      </c>
      <c r="E15" s="81">
        <f>17836+7291.511-2000</f>
        <v>23127.510999999999</v>
      </c>
      <c r="F15" s="84" t="s">
        <v>0</v>
      </c>
    </row>
    <row r="16" spans="1:8" ht="35.25" customHeight="1">
      <c r="A16" s="13" t="s">
        <v>2</v>
      </c>
      <c r="B16" s="1" t="s">
        <v>230</v>
      </c>
      <c r="C16" s="84"/>
      <c r="D16" s="11">
        <f>E16</f>
        <v>30136.737999999998</v>
      </c>
      <c r="E16" s="81">
        <f>30430.3+5706.438-6000</f>
        <v>30136.737999999998</v>
      </c>
      <c r="F16" s="84" t="s">
        <v>0</v>
      </c>
    </row>
    <row r="17" spans="1:6" s="108" customFormat="1" ht="21" customHeight="1">
      <c r="A17" s="7">
        <v>1120</v>
      </c>
      <c r="B17" s="12" t="s">
        <v>231</v>
      </c>
      <c r="C17" s="9">
        <v>7136</v>
      </c>
      <c r="D17" s="83">
        <f>D19</f>
        <v>51607.100000000006</v>
      </c>
      <c r="E17" s="83">
        <f>E19</f>
        <v>51607.100000000006</v>
      </c>
      <c r="F17" s="9" t="s">
        <v>0</v>
      </c>
    </row>
    <row r="18" spans="1:6" s="104" customFormat="1">
      <c r="A18" s="6"/>
      <c r="B18" s="10" t="s">
        <v>227</v>
      </c>
      <c r="C18" s="11"/>
      <c r="D18" s="5"/>
      <c r="E18" s="5"/>
      <c r="F18" s="11"/>
    </row>
    <row r="19" spans="1:6" ht="19.5" customHeight="1">
      <c r="A19" s="13" t="s">
        <v>3</v>
      </c>
      <c r="B19" s="1" t="s">
        <v>66</v>
      </c>
      <c r="C19" s="84"/>
      <c r="D19" s="11">
        <f>E19</f>
        <v>51607.100000000006</v>
      </c>
      <c r="E19" s="11">
        <f>43052.3+10254.8-1700</f>
        <v>51607.100000000006</v>
      </c>
      <c r="F19" s="84" t="s">
        <v>0</v>
      </c>
    </row>
    <row r="20" spans="1:6" s="108" customFormat="1" ht="28.5">
      <c r="A20" s="7">
        <v>1130</v>
      </c>
      <c r="B20" s="12" t="s">
        <v>232</v>
      </c>
      <c r="C20" s="9">
        <v>7145</v>
      </c>
      <c r="D20" s="113">
        <f>D22</f>
        <v>17257.036</v>
      </c>
      <c r="E20" s="113">
        <f>E22</f>
        <v>17257.036</v>
      </c>
      <c r="F20" s="9" t="s">
        <v>0</v>
      </c>
    </row>
    <row r="21" spans="1:6" s="104" customFormat="1">
      <c r="A21" s="6"/>
      <c r="B21" s="10" t="s">
        <v>227</v>
      </c>
      <c r="C21" s="11"/>
      <c r="D21" s="5"/>
      <c r="E21" s="5"/>
      <c r="F21" s="11"/>
    </row>
    <row r="22" spans="1:6" ht="18.75" customHeight="1">
      <c r="A22" s="13" t="s">
        <v>4</v>
      </c>
      <c r="B22" s="1" t="s">
        <v>233</v>
      </c>
      <c r="C22" s="84">
        <v>71452</v>
      </c>
      <c r="D22" s="81">
        <f>D25+D29+D30+D31+D32+D33+D34+D35+D36+D37+D39+D42+D43</f>
        <v>17257.036</v>
      </c>
      <c r="E22" s="81">
        <f>E25+E29+E30+E31+E32+E33+E34+E35+E36+E37+E39+E42+E43</f>
        <v>17257.036</v>
      </c>
      <c r="F22" s="84" t="s">
        <v>0</v>
      </c>
    </row>
    <row r="23" spans="1:6" s="104" customFormat="1" ht="42" customHeight="1">
      <c r="A23" s="13"/>
      <c r="B23" s="1" t="s">
        <v>217</v>
      </c>
      <c r="C23" s="11"/>
      <c r="D23" s="5"/>
      <c r="E23" s="84"/>
      <c r="F23" s="84"/>
    </row>
    <row r="24" spans="1:6" s="104" customFormat="1">
      <c r="A24" s="13"/>
      <c r="B24" s="1" t="s">
        <v>227</v>
      </c>
      <c r="C24" s="11"/>
      <c r="D24" s="5"/>
      <c r="E24" s="84"/>
      <c r="F24" s="84"/>
    </row>
    <row r="25" spans="1:6" s="104" customFormat="1" ht="43.5" customHeight="1">
      <c r="A25" s="13" t="s">
        <v>5</v>
      </c>
      <c r="B25" s="2" t="s">
        <v>234</v>
      </c>
      <c r="C25" s="84"/>
      <c r="D25" s="81">
        <f>E25</f>
        <v>1006</v>
      </c>
      <c r="E25" s="81">
        <f>E27+E28</f>
        <v>1006</v>
      </c>
      <c r="F25" s="84" t="s">
        <v>0</v>
      </c>
    </row>
    <row r="26" spans="1:6" s="104" customFormat="1">
      <c r="A26" s="11"/>
      <c r="B26" s="2" t="s">
        <v>235</v>
      </c>
      <c r="C26" s="11"/>
      <c r="D26" s="81"/>
      <c r="E26" s="81"/>
      <c r="F26" s="84"/>
    </row>
    <row r="27" spans="1:6" s="104" customFormat="1">
      <c r="A27" s="13" t="s">
        <v>6</v>
      </c>
      <c r="B27" s="14" t="s">
        <v>236</v>
      </c>
      <c r="C27" s="84"/>
      <c r="D27" s="81">
        <f>E27</f>
        <v>990</v>
      </c>
      <c r="E27" s="81">
        <f>675+315</f>
        <v>990</v>
      </c>
      <c r="F27" s="84" t="s">
        <v>0</v>
      </c>
    </row>
    <row r="28" spans="1:6" s="104" customFormat="1">
      <c r="A28" s="13" t="s">
        <v>7</v>
      </c>
      <c r="B28" s="14" t="s">
        <v>237</v>
      </c>
      <c r="C28" s="84"/>
      <c r="D28" s="81">
        <f t="shared" ref="D28:D37" si="0">E28</f>
        <v>16</v>
      </c>
      <c r="E28" s="81">
        <v>16</v>
      </c>
      <c r="F28" s="84" t="s">
        <v>0</v>
      </c>
    </row>
    <row r="29" spans="1:6" s="104" customFormat="1" ht="85.5" customHeight="1">
      <c r="A29" s="13" t="s">
        <v>8</v>
      </c>
      <c r="B29" s="15" t="s">
        <v>238</v>
      </c>
      <c r="C29" s="84"/>
      <c r="D29" s="81">
        <f t="shared" si="0"/>
        <v>65</v>
      </c>
      <c r="E29" s="81">
        <v>65</v>
      </c>
      <c r="F29" s="84" t="s">
        <v>0</v>
      </c>
    </row>
    <row r="30" spans="1:6" s="104" customFormat="1" ht="48.75" customHeight="1">
      <c r="A30" s="6" t="s">
        <v>9</v>
      </c>
      <c r="B30" s="2" t="s">
        <v>239</v>
      </c>
      <c r="C30" s="84"/>
      <c r="D30" s="81">
        <f t="shared" si="0"/>
        <v>20</v>
      </c>
      <c r="E30" s="81">
        <v>20</v>
      </c>
      <c r="F30" s="84" t="s">
        <v>0</v>
      </c>
    </row>
    <row r="31" spans="1:6" s="104" customFormat="1" ht="58.5" customHeight="1">
      <c r="A31" s="13" t="s">
        <v>10</v>
      </c>
      <c r="B31" s="2" t="s">
        <v>240</v>
      </c>
      <c r="C31" s="84"/>
      <c r="D31" s="81">
        <f t="shared" si="0"/>
        <v>4574</v>
      </c>
      <c r="E31" s="81">
        <f>3506+1068</f>
        <v>4574</v>
      </c>
      <c r="F31" s="84" t="s">
        <v>0</v>
      </c>
    </row>
    <row r="32" spans="1:6" s="104" customFormat="1" ht="32.25" customHeight="1">
      <c r="A32" s="13" t="s">
        <v>11</v>
      </c>
      <c r="B32" s="2" t="s">
        <v>241</v>
      </c>
      <c r="C32" s="84"/>
      <c r="D32" s="81">
        <f t="shared" si="0"/>
        <v>330</v>
      </c>
      <c r="E32" s="81">
        <v>330</v>
      </c>
      <c r="F32" s="84" t="s">
        <v>0</v>
      </c>
    </row>
    <row r="33" spans="1:6" s="104" customFormat="1" ht="69" customHeight="1">
      <c r="A33" s="13" t="s">
        <v>12</v>
      </c>
      <c r="B33" s="2" t="s">
        <v>242</v>
      </c>
      <c r="C33" s="84"/>
      <c r="D33" s="81">
        <f t="shared" si="0"/>
        <v>2050</v>
      </c>
      <c r="E33" s="81">
        <f>1450+600</f>
        <v>2050</v>
      </c>
      <c r="F33" s="84" t="s">
        <v>0</v>
      </c>
    </row>
    <row r="34" spans="1:6" s="104" customFormat="1" ht="73.5" customHeight="1">
      <c r="A34" s="13" t="s">
        <v>13</v>
      </c>
      <c r="B34" s="2" t="s">
        <v>243</v>
      </c>
      <c r="C34" s="84"/>
      <c r="D34" s="81">
        <f t="shared" si="0"/>
        <v>60</v>
      </c>
      <c r="E34" s="81">
        <v>60</v>
      </c>
      <c r="F34" s="84" t="s">
        <v>0</v>
      </c>
    </row>
    <row r="35" spans="1:6" s="104" customFormat="1" ht="43.5" customHeight="1">
      <c r="A35" s="13" t="s">
        <v>14</v>
      </c>
      <c r="B35" s="2" t="s">
        <v>244</v>
      </c>
      <c r="C35" s="84"/>
      <c r="D35" s="81">
        <f t="shared" si="0"/>
        <v>31</v>
      </c>
      <c r="E35" s="81">
        <v>31</v>
      </c>
      <c r="F35" s="84" t="s">
        <v>0</v>
      </c>
    </row>
    <row r="36" spans="1:6" s="104" customFormat="1" ht="36" customHeight="1">
      <c r="A36" s="13" t="s">
        <v>15</v>
      </c>
      <c r="B36" s="2" t="s">
        <v>245</v>
      </c>
      <c r="C36" s="84"/>
      <c r="D36" s="81">
        <f t="shared" si="0"/>
        <v>8115.0360000000001</v>
      </c>
      <c r="E36" s="81">
        <f>6827.6+1287.436</f>
        <v>8115.0360000000001</v>
      </c>
      <c r="F36" s="84" t="s">
        <v>0</v>
      </c>
    </row>
    <row r="37" spans="1:6" s="104" customFormat="1" ht="37.5" customHeight="1">
      <c r="A37" s="13" t="s">
        <v>16</v>
      </c>
      <c r="B37" s="2" t="s">
        <v>246</v>
      </c>
      <c r="C37" s="84"/>
      <c r="D37" s="81">
        <f t="shared" si="0"/>
        <v>56</v>
      </c>
      <c r="E37" s="81">
        <f>50+6</f>
        <v>56</v>
      </c>
      <c r="F37" s="84" t="s">
        <v>0</v>
      </c>
    </row>
    <row r="38" spans="1:6" s="108" customFormat="1" ht="63" customHeight="1">
      <c r="A38" s="13" t="s">
        <v>17</v>
      </c>
      <c r="B38" s="2" t="s">
        <v>247</v>
      </c>
      <c r="C38" s="84"/>
      <c r="D38" s="81"/>
      <c r="E38" s="81"/>
      <c r="F38" s="84" t="s">
        <v>0</v>
      </c>
    </row>
    <row r="39" spans="1:6" s="104" customFormat="1" ht="35.25" customHeight="1">
      <c r="A39" s="13" t="s">
        <v>18</v>
      </c>
      <c r="B39" s="2" t="s">
        <v>248</v>
      </c>
      <c r="C39" s="84"/>
      <c r="D39" s="81">
        <f>E39</f>
        <v>50</v>
      </c>
      <c r="E39" s="81">
        <v>50</v>
      </c>
      <c r="F39" s="84" t="s">
        <v>0</v>
      </c>
    </row>
    <row r="40" spans="1:6" s="104" customFormat="1">
      <c r="A40" s="13">
        <v>1146</v>
      </c>
      <c r="B40" s="2" t="s">
        <v>218</v>
      </c>
      <c r="C40" s="84"/>
      <c r="D40" s="81"/>
      <c r="E40" s="81"/>
      <c r="F40" s="84" t="s">
        <v>0</v>
      </c>
    </row>
    <row r="41" spans="1:6" s="104" customFormat="1" ht="49.5" customHeight="1">
      <c r="A41" s="13">
        <v>1147</v>
      </c>
      <c r="B41" s="2" t="s">
        <v>219</v>
      </c>
      <c r="C41" s="84"/>
      <c r="D41" s="81"/>
      <c r="E41" s="81"/>
      <c r="F41" s="84" t="s">
        <v>0</v>
      </c>
    </row>
    <row r="42" spans="1:6" s="104" customFormat="1" ht="34.5" customHeight="1">
      <c r="A42" s="13">
        <v>1148</v>
      </c>
      <c r="B42" s="2" t="s">
        <v>220</v>
      </c>
      <c r="C42" s="84"/>
      <c r="D42" s="81">
        <f>E42</f>
        <v>150</v>
      </c>
      <c r="E42" s="81">
        <f>110+40</f>
        <v>150</v>
      </c>
      <c r="F42" s="84" t="s">
        <v>0</v>
      </c>
    </row>
    <row r="43" spans="1:6" s="104" customFormat="1" ht="48.75" customHeight="1">
      <c r="A43" s="13">
        <v>1149</v>
      </c>
      <c r="B43" s="2" t="s">
        <v>221</v>
      </c>
      <c r="C43" s="84"/>
      <c r="D43" s="81">
        <f>E43</f>
        <v>750</v>
      </c>
      <c r="E43" s="81">
        <f>300+450</f>
        <v>750</v>
      </c>
      <c r="F43" s="84" t="s">
        <v>0</v>
      </c>
    </row>
    <row r="44" spans="1:6" s="104" customFormat="1">
      <c r="A44" s="13">
        <v>1150</v>
      </c>
      <c r="B44" s="2" t="s">
        <v>222</v>
      </c>
      <c r="C44" s="84"/>
      <c r="D44" s="84"/>
      <c r="E44" s="84"/>
      <c r="F44" s="84" t="s">
        <v>0</v>
      </c>
    </row>
    <row r="45" spans="1:6" ht="43.5" customHeight="1">
      <c r="A45" s="7">
        <v>1150</v>
      </c>
      <c r="B45" s="12" t="s">
        <v>249</v>
      </c>
      <c r="C45" s="9">
        <v>7146</v>
      </c>
      <c r="D45" s="113">
        <f>D47</f>
        <v>4510</v>
      </c>
      <c r="E45" s="83">
        <f>E47</f>
        <v>4510</v>
      </c>
      <c r="F45" s="9" t="s">
        <v>0</v>
      </c>
    </row>
    <row r="46" spans="1:6" s="104" customFormat="1">
      <c r="A46" s="6"/>
      <c r="B46" s="10" t="s">
        <v>227</v>
      </c>
      <c r="C46" s="11"/>
      <c r="D46" s="5"/>
      <c r="E46" s="5"/>
      <c r="F46" s="11"/>
    </row>
    <row r="47" spans="1:6" s="104" customFormat="1" ht="24.75" customHeight="1">
      <c r="A47" s="13" t="s">
        <v>19</v>
      </c>
      <c r="B47" s="1" t="s">
        <v>250</v>
      </c>
      <c r="C47" s="84"/>
      <c r="D47" s="81">
        <f>D50+D51</f>
        <v>4510</v>
      </c>
      <c r="E47" s="81">
        <f>E50+E51</f>
        <v>4510</v>
      </c>
      <c r="F47" s="84" t="s">
        <v>0</v>
      </c>
    </row>
    <row r="48" spans="1:6" s="104" customFormat="1">
      <c r="A48" s="13"/>
      <c r="B48" s="1" t="s">
        <v>251</v>
      </c>
      <c r="C48" s="11"/>
      <c r="D48" s="5"/>
      <c r="E48" s="84"/>
      <c r="F48" s="84"/>
    </row>
    <row r="49" spans="1:6" s="108" customFormat="1" ht="14.25">
      <c r="A49" s="13"/>
      <c r="B49" s="1" t="s">
        <v>227</v>
      </c>
      <c r="C49" s="11"/>
      <c r="D49" s="5"/>
      <c r="E49" s="84"/>
      <c r="F49" s="84"/>
    </row>
    <row r="50" spans="1:6" s="104" customFormat="1" ht="84" customHeight="1">
      <c r="A50" s="13" t="s">
        <v>20</v>
      </c>
      <c r="B50" s="2" t="s">
        <v>252</v>
      </c>
      <c r="C50" s="84"/>
      <c r="D50" s="81">
        <f>E50</f>
        <v>1200</v>
      </c>
      <c r="E50" s="81">
        <f>990+210</f>
        <v>1200</v>
      </c>
      <c r="F50" s="84" t="s">
        <v>0</v>
      </c>
    </row>
    <row r="51" spans="1:6" ht="88.5" customHeight="1">
      <c r="A51" s="6" t="s">
        <v>21</v>
      </c>
      <c r="B51" s="15" t="s">
        <v>253</v>
      </c>
      <c r="C51" s="84"/>
      <c r="D51" s="81">
        <f>E51</f>
        <v>3310</v>
      </c>
      <c r="E51" s="81">
        <f>2792.9+517.1</f>
        <v>3310</v>
      </c>
      <c r="F51" s="84" t="s">
        <v>0</v>
      </c>
    </row>
    <row r="52" spans="1:6" s="104" customFormat="1" ht="18" customHeight="1">
      <c r="A52" s="7">
        <v>1160</v>
      </c>
      <c r="B52" s="12" t="s">
        <v>254</v>
      </c>
      <c r="C52" s="9">
        <v>7161</v>
      </c>
      <c r="D52" s="83"/>
      <c r="E52" s="83"/>
      <c r="F52" s="9" t="s">
        <v>0</v>
      </c>
    </row>
    <row r="53" spans="1:6" s="104" customFormat="1" ht="20.25" hidden="1" customHeight="1">
      <c r="A53" s="13"/>
      <c r="B53" s="1" t="s">
        <v>255</v>
      </c>
      <c r="C53" s="11"/>
      <c r="D53" s="5"/>
      <c r="E53" s="5"/>
      <c r="F53" s="84"/>
    </row>
    <row r="54" spans="1:6" s="104" customFormat="1" ht="20.25" hidden="1" customHeight="1">
      <c r="A54" s="6"/>
      <c r="B54" s="1" t="s">
        <v>227</v>
      </c>
      <c r="C54" s="11"/>
      <c r="D54" s="5"/>
      <c r="E54" s="5"/>
      <c r="F54" s="11"/>
    </row>
    <row r="55" spans="1:6" s="104" customFormat="1" ht="46.5" hidden="1" customHeight="1">
      <c r="A55" s="13" t="s">
        <v>22</v>
      </c>
      <c r="B55" s="1" t="s">
        <v>256</v>
      </c>
      <c r="C55" s="84"/>
      <c r="D55" s="11"/>
      <c r="E55" s="84"/>
      <c r="F55" s="84" t="s">
        <v>0</v>
      </c>
    </row>
    <row r="56" spans="1:6" s="108" customFormat="1" ht="20.25" hidden="1" customHeight="1">
      <c r="A56" s="13"/>
      <c r="B56" s="1" t="s">
        <v>257</v>
      </c>
      <c r="C56" s="11"/>
      <c r="D56" s="5"/>
      <c r="E56" s="84"/>
      <c r="F56" s="84"/>
    </row>
    <row r="57" spans="1:6" s="104" customFormat="1" ht="20.25" hidden="1" customHeight="1">
      <c r="A57" s="16" t="s">
        <v>23</v>
      </c>
      <c r="B57" s="2" t="s">
        <v>258</v>
      </c>
      <c r="C57" s="84"/>
      <c r="D57" s="84"/>
      <c r="E57" s="84"/>
      <c r="F57" s="84" t="s">
        <v>0</v>
      </c>
    </row>
    <row r="58" spans="1:6" s="108" customFormat="1" ht="20.25" hidden="1" customHeight="1">
      <c r="A58" s="16" t="s">
        <v>24</v>
      </c>
      <c r="B58" s="2" t="s">
        <v>259</v>
      </c>
      <c r="C58" s="84"/>
      <c r="D58" s="84"/>
      <c r="E58" s="84"/>
      <c r="F58" s="84" t="s">
        <v>0</v>
      </c>
    </row>
    <row r="59" spans="1:6" s="104" customFormat="1" ht="60" hidden="1" customHeight="1">
      <c r="A59" s="16" t="s">
        <v>25</v>
      </c>
      <c r="B59" s="2" t="s">
        <v>223</v>
      </c>
      <c r="C59" s="84"/>
      <c r="D59" s="84"/>
      <c r="E59" s="84"/>
      <c r="F59" s="84" t="s">
        <v>0</v>
      </c>
    </row>
    <row r="60" spans="1:6" ht="75.75" hidden="1" customHeight="1">
      <c r="A60" s="16" t="s">
        <v>26</v>
      </c>
      <c r="B60" s="1" t="s">
        <v>260</v>
      </c>
      <c r="C60" s="84"/>
      <c r="D60" s="84"/>
      <c r="E60" s="84"/>
      <c r="F60" s="84" t="s">
        <v>0</v>
      </c>
    </row>
    <row r="61" spans="1:6" s="108" customFormat="1" ht="30.75" customHeight="1">
      <c r="A61" s="7">
        <v>1200</v>
      </c>
      <c r="B61" s="8" t="s">
        <v>261</v>
      </c>
      <c r="C61" s="9">
        <v>7300</v>
      </c>
      <c r="D61" s="113">
        <f>D76+D64+D67+D70+D73+D86</f>
        <v>449502.89999999997</v>
      </c>
      <c r="E61" s="83">
        <f>E76</f>
        <v>449185.89999999997</v>
      </c>
      <c r="F61" s="80">
        <f>F67+F73+F86</f>
        <v>317</v>
      </c>
    </row>
    <row r="62" spans="1:6" s="108" customFormat="1" ht="27">
      <c r="A62" s="6"/>
      <c r="B62" s="10" t="s">
        <v>262</v>
      </c>
      <c r="C62" s="11"/>
      <c r="D62" s="5"/>
      <c r="E62" s="5"/>
      <c r="F62" s="11"/>
    </row>
    <row r="63" spans="1:6">
      <c r="A63" s="6"/>
      <c r="B63" s="10" t="s">
        <v>227</v>
      </c>
      <c r="C63" s="11"/>
      <c r="D63" s="5"/>
      <c r="E63" s="5"/>
      <c r="F63" s="11"/>
    </row>
    <row r="64" spans="1:6" s="108" customFormat="1" ht="36" customHeight="1">
      <c r="A64" s="7">
        <v>1210</v>
      </c>
      <c r="B64" s="12" t="s">
        <v>263</v>
      </c>
      <c r="C64" s="9">
        <v>7311</v>
      </c>
      <c r="D64" s="83"/>
      <c r="E64" s="83"/>
      <c r="F64" s="9" t="s">
        <v>0</v>
      </c>
    </row>
    <row r="65" spans="1:6" hidden="1">
      <c r="A65" s="6"/>
      <c r="B65" s="10" t="s">
        <v>227</v>
      </c>
      <c r="C65" s="11"/>
      <c r="D65" s="5"/>
      <c r="E65" s="5"/>
      <c r="F65" s="11"/>
    </row>
    <row r="66" spans="1:6" s="108" customFormat="1" ht="60" hidden="1" customHeight="1">
      <c r="A66" s="13" t="s">
        <v>27</v>
      </c>
      <c r="B66" s="1" t="s">
        <v>264</v>
      </c>
      <c r="C66" s="17"/>
      <c r="D66" s="11"/>
      <c r="E66" s="11"/>
      <c r="F66" s="84" t="s">
        <v>0</v>
      </c>
    </row>
    <row r="67" spans="1:6" ht="32.25" customHeight="1">
      <c r="A67" s="18" t="s">
        <v>28</v>
      </c>
      <c r="B67" s="12" t="s">
        <v>265</v>
      </c>
      <c r="C67" s="19">
        <v>7312</v>
      </c>
      <c r="D67" s="115"/>
      <c r="E67" s="9" t="s">
        <v>0</v>
      </c>
      <c r="F67" s="84"/>
    </row>
    <row r="68" spans="1:6" s="108" customFormat="1" ht="14.25" hidden="1">
      <c r="A68" s="18"/>
      <c r="B68" s="10" t="s">
        <v>227</v>
      </c>
      <c r="C68" s="9"/>
      <c r="D68" s="116"/>
      <c r="E68" s="116"/>
      <c r="F68" s="9"/>
    </row>
    <row r="69" spans="1:6" s="104" customFormat="1" ht="56.25" hidden="1" customHeight="1">
      <c r="A69" s="6" t="s">
        <v>29</v>
      </c>
      <c r="B69" s="1" t="s">
        <v>266</v>
      </c>
      <c r="C69" s="17"/>
      <c r="D69" s="11"/>
      <c r="E69" s="84" t="s">
        <v>0</v>
      </c>
      <c r="F69" s="84"/>
    </row>
    <row r="70" spans="1:6" ht="27.75" customHeight="1">
      <c r="A70" s="18" t="s">
        <v>30</v>
      </c>
      <c r="B70" s="12" t="s">
        <v>267</v>
      </c>
      <c r="C70" s="19">
        <v>7321</v>
      </c>
      <c r="D70" s="115"/>
      <c r="E70" s="9"/>
      <c r="F70" s="9" t="s">
        <v>0</v>
      </c>
    </row>
    <row r="71" spans="1:6" s="104" customFormat="1" ht="14.25" hidden="1">
      <c r="A71" s="18"/>
      <c r="B71" s="10" t="s">
        <v>227</v>
      </c>
      <c r="C71" s="9"/>
      <c r="D71" s="116"/>
      <c r="E71" s="116"/>
      <c r="F71" s="9"/>
    </row>
    <row r="72" spans="1:6" ht="52.5" hidden="1" customHeight="1">
      <c r="A72" s="13" t="s">
        <v>31</v>
      </c>
      <c r="B72" s="1" t="s">
        <v>268</v>
      </c>
      <c r="C72" s="17"/>
      <c r="D72" s="11"/>
      <c r="E72" s="84"/>
      <c r="F72" s="84" t="s">
        <v>0</v>
      </c>
    </row>
    <row r="73" spans="1:6" ht="33.75" customHeight="1">
      <c r="A73" s="18" t="s">
        <v>32</v>
      </c>
      <c r="B73" s="12" t="s">
        <v>269</v>
      </c>
      <c r="C73" s="19">
        <v>7322</v>
      </c>
      <c r="D73" s="115"/>
      <c r="E73" s="9" t="s">
        <v>0</v>
      </c>
      <c r="F73" s="84"/>
    </row>
    <row r="74" spans="1:6" ht="14.25" hidden="1">
      <c r="A74" s="18"/>
      <c r="B74" s="10" t="s">
        <v>227</v>
      </c>
      <c r="C74" s="9"/>
      <c r="D74" s="116"/>
      <c r="E74" s="116"/>
      <c r="F74" s="9"/>
    </row>
    <row r="75" spans="1:6" ht="60" hidden="1" customHeight="1">
      <c r="A75" s="13" t="s">
        <v>33</v>
      </c>
      <c r="B75" s="1" t="s">
        <v>270</v>
      </c>
      <c r="C75" s="17"/>
      <c r="D75" s="11"/>
      <c r="E75" s="84" t="s">
        <v>0</v>
      </c>
      <c r="F75" s="84"/>
    </row>
    <row r="76" spans="1:6" ht="29.25" customHeight="1">
      <c r="A76" s="7">
        <v>1250</v>
      </c>
      <c r="B76" s="12" t="s">
        <v>271</v>
      </c>
      <c r="C76" s="9">
        <v>7331</v>
      </c>
      <c r="D76" s="83">
        <f>D79+D80+D84+D85</f>
        <v>449185.89999999997</v>
      </c>
      <c r="E76" s="83">
        <f>E79+E80+E84+E85</f>
        <v>449185.89999999997</v>
      </c>
      <c r="F76" s="9" t="s">
        <v>0</v>
      </c>
    </row>
    <row r="77" spans="1:6" ht="21.75" customHeight="1">
      <c r="A77" s="6"/>
      <c r="B77" s="10" t="s">
        <v>272</v>
      </c>
      <c r="C77" s="11"/>
      <c r="D77" s="5"/>
      <c r="E77" s="5"/>
      <c r="F77" s="11"/>
    </row>
    <row r="78" spans="1:6">
      <c r="A78" s="6"/>
      <c r="B78" s="10" t="s">
        <v>235</v>
      </c>
      <c r="C78" s="11"/>
      <c r="D78" s="5"/>
      <c r="E78" s="5"/>
      <c r="F78" s="11"/>
    </row>
    <row r="79" spans="1:6" ht="27">
      <c r="A79" s="13" t="s">
        <v>34</v>
      </c>
      <c r="B79" s="1" t="s">
        <v>273</v>
      </c>
      <c r="C79" s="84"/>
      <c r="D79" s="11">
        <f>E79</f>
        <v>416782.5</v>
      </c>
      <c r="E79" s="84">
        <f>312586.7+104195.8</f>
        <v>416782.5</v>
      </c>
      <c r="F79" s="84" t="s">
        <v>0</v>
      </c>
    </row>
    <row r="80" spans="1:6" ht="33.75" customHeight="1">
      <c r="A80" s="13" t="s">
        <v>35</v>
      </c>
      <c r="B80" s="1" t="s">
        <v>274</v>
      </c>
      <c r="C80" s="17"/>
      <c r="D80" s="11">
        <f>E80</f>
        <v>19600.099999999999</v>
      </c>
      <c r="E80" s="84">
        <f>E83</f>
        <v>19600.099999999999</v>
      </c>
      <c r="F80" s="84" t="s">
        <v>0</v>
      </c>
    </row>
    <row r="81" spans="1:6" s="108" customFormat="1" ht="14.25">
      <c r="A81" s="13"/>
      <c r="B81" s="15" t="s">
        <v>227</v>
      </c>
      <c r="C81" s="17"/>
      <c r="D81" s="11"/>
      <c r="E81" s="84"/>
      <c r="F81" s="84"/>
    </row>
    <row r="82" spans="1:6" s="104" customFormat="1" ht="63" customHeight="1">
      <c r="A82" s="13" t="s">
        <v>36</v>
      </c>
      <c r="B82" s="14" t="s">
        <v>275</v>
      </c>
      <c r="C82" s="84"/>
      <c r="D82" s="11"/>
      <c r="E82" s="84"/>
      <c r="F82" s="84" t="s">
        <v>0</v>
      </c>
    </row>
    <row r="83" spans="1:6" ht="35.25" customHeight="1">
      <c r="A83" s="13" t="s">
        <v>37</v>
      </c>
      <c r="B83" s="14" t="s">
        <v>276</v>
      </c>
      <c r="C83" s="84"/>
      <c r="D83" s="11">
        <f>E83</f>
        <v>19600.099999999999</v>
      </c>
      <c r="E83" s="84">
        <v>19600.099999999999</v>
      </c>
      <c r="F83" s="84" t="s">
        <v>0</v>
      </c>
    </row>
    <row r="84" spans="1:6" ht="30" customHeight="1">
      <c r="A84" s="13" t="s">
        <v>38</v>
      </c>
      <c r="B84" s="1" t="s">
        <v>277</v>
      </c>
      <c r="C84" s="17"/>
      <c r="D84" s="11">
        <f>E84</f>
        <v>12803.3</v>
      </c>
      <c r="E84" s="84">
        <f>10665.1+2138.2</f>
        <v>12803.3</v>
      </c>
      <c r="F84" s="84" t="s">
        <v>0</v>
      </c>
    </row>
    <row r="85" spans="1:6" ht="45" customHeight="1">
      <c r="A85" s="13" t="s">
        <v>39</v>
      </c>
      <c r="B85" s="1" t="s">
        <v>278</v>
      </c>
      <c r="C85" s="17"/>
      <c r="D85" s="11"/>
      <c r="E85" s="84"/>
      <c r="F85" s="84" t="s">
        <v>0</v>
      </c>
    </row>
    <row r="86" spans="1:6" s="108" customFormat="1" ht="31.5" customHeight="1">
      <c r="A86" s="7">
        <v>1260</v>
      </c>
      <c r="B86" s="12" t="s">
        <v>279</v>
      </c>
      <c r="C86" s="9">
        <v>7332</v>
      </c>
      <c r="D86" s="113">
        <f>D89+D90</f>
        <v>317</v>
      </c>
      <c r="E86" s="9" t="s">
        <v>0</v>
      </c>
      <c r="F86" s="80">
        <f>F89</f>
        <v>317</v>
      </c>
    </row>
    <row r="87" spans="1:6" s="104" customFormat="1" ht="16.5" customHeight="1">
      <c r="A87" s="6"/>
      <c r="B87" s="10" t="s">
        <v>280</v>
      </c>
      <c r="C87" s="11"/>
      <c r="D87" s="5"/>
      <c r="E87" s="84"/>
      <c r="F87" s="114"/>
    </row>
    <row r="88" spans="1:6">
      <c r="A88" s="6"/>
      <c r="B88" s="10" t="s">
        <v>227</v>
      </c>
      <c r="C88" s="11"/>
      <c r="D88" s="5"/>
      <c r="E88" s="11"/>
      <c r="F88" s="114"/>
    </row>
    <row r="89" spans="1:6" s="108" customFormat="1" ht="37.5" customHeight="1">
      <c r="A89" s="13" t="s">
        <v>40</v>
      </c>
      <c r="B89" s="1" t="s">
        <v>281</v>
      </c>
      <c r="C89" s="17"/>
      <c r="D89" s="114">
        <f>F89</f>
        <v>317</v>
      </c>
      <c r="E89" s="84" t="s">
        <v>0</v>
      </c>
      <c r="F89" s="117">
        <v>317</v>
      </c>
    </row>
    <row r="90" spans="1:6" s="104" customFormat="1" ht="37.5" customHeight="1">
      <c r="A90" s="13" t="s">
        <v>41</v>
      </c>
      <c r="B90" s="1" t="s">
        <v>282</v>
      </c>
      <c r="C90" s="17"/>
      <c r="D90" s="11"/>
      <c r="E90" s="84" t="s">
        <v>0</v>
      </c>
      <c r="F90" s="84"/>
    </row>
    <row r="91" spans="1:6" s="104" customFormat="1" ht="20.25" customHeight="1">
      <c r="A91" s="7">
        <v>1300</v>
      </c>
      <c r="B91" s="12" t="s">
        <v>283</v>
      </c>
      <c r="C91" s="9">
        <v>7400</v>
      </c>
      <c r="D91" s="113">
        <f>D97+D100+D107+D113+D118+D123+D133</f>
        <v>87813.5</v>
      </c>
      <c r="E91" s="83">
        <f>E97+E100+E107+E113+E118+E123+E133</f>
        <v>87813.5</v>
      </c>
      <c r="F91" s="9"/>
    </row>
    <row r="92" spans="1:6" ht="37.5" hidden="1" customHeight="1">
      <c r="A92" s="6"/>
      <c r="B92" s="10" t="s">
        <v>284</v>
      </c>
      <c r="C92" s="11"/>
      <c r="D92" s="5"/>
      <c r="E92" s="5"/>
      <c r="F92" s="11"/>
    </row>
    <row r="93" spans="1:6" hidden="1">
      <c r="A93" s="6"/>
      <c r="B93" s="10" t="s">
        <v>227</v>
      </c>
      <c r="C93" s="11"/>
      <c r="D93" s="5"/>
      <c r="E93" s="5"/>
      <c r="F93" s="11"/>
    </row>
    <row r="94" spans="1:6" ht="18" hidden="1" customHeight="1">
      <c r="A94" s="7">
        <v>1310</v>
      </c>
      <c r="B94" s="12" t="s">
        <v>285</v>
      </c>
      <c r="C94" s="9">
        <v>7411</v>
      </c>
      <c r="D94" s="83"/>
      <c r="E94" s="9" t="s">
        <v>0</v>
      </c>
      <c r="F94" s="9"/>
    </row>
    <row r="95" spans="1:6" ht="18.75" hidden="1" customHeight="1">
      <c r="A95" s="6"/>
      <c r="B95" s="10" t="s">
        <v>227</v>
      </c>
      <c r="C95" s="11"/>
      <c r="D95" s="5"/>
      <c r="E95" s="11"/>
      <c r="F95" s="11"/>
    </row>
    <row r="96" spans="1:6" s="108" customFormat="1" ht="43.5" hidden="1" customHeight="1">
      <c r="A96" s="13" t="s">
        <v>42</v>
      </c>
      <c r="B96" s="1" t="s">
        <v>286</v>
      </c>
      <c r="C96" s="17"/>
      <c r="D96" s="11"/>
      <c r="E96" s="84" t="s">
        <v>0</v>
      </c>
      <c r="F96" s="84"/>
    </row>
    <row r="97" spans="1:6" s="104" customFormat="1" ht="21.75" hidden="1" customHeight="1">
      <c r="A97" s="7">
        <v>1320</v>
      </c>
      <c r="B97" s="12" t="s">
        <v>287</v>
      </c>
      <c r="C97" s="9">
        <v>7412</v>
      </c>
      <c r="D97" s="83"/>
      <c r="E97" s="83"/>
      <c r="F97" s="9" t="s">
        <v>0</v>
      </c>
    </row>
    <row r="98" spans="1:6" ht="17.25" hidden="1" customHeight="1">
      <c r="A98" s="6"/>
      <c r="B98" s="10" t="s">
        <v>227</v>
      </c>
      <c r="C98" s="11"/>
      <c r="D98" s="5"/>
      <c r="E98" s="5"/>
      <c r="F98" s="11"/>
    </row>
    <row r="99" spans="1:6" s="108" customFormat="1" ht="41.25" hidden="1" customHeight="1">
      <c r="A99" s="13" t="s">
        <v>43</v>
      </c>
      <c r="B99" s="1" t="s">
        <v>288</v>
      </c>
      <c r="C99" s="17"/>
      <c r="D99" s="11"/>
      <c r="E99" s="84"/>
      <c r="F99" s="84" t="s">
        <v>0</v>
      </c>
    </row>
    <row r="100" spans="1:6" s="104" customFormat="1" ht="21" customHeight="1">
      <c r="A100" s="7">
        <v>1330</v>
      </c>
      <c r="B100" s="12" t="s">
        <v>289</v>
      </c>
      <c r="C100" s="9">
        <v>7415</v>
      </c>
      <c r="D100" s="113">
        <f>D103+D105+D106</f>
        <v>40350.6</v>
      </c>
      <c r="E100" s="83">
        <f>E103+E105+E106</f>
        <v>40350.6</v>
      </c>
      <c r="F100" s="9" t="s">
        <v>0</v>
      </c>
    </row>
    <row r="101" spans="1:6" s="108" customFormat="1" ht="21.75" customHeight="1">
      <c r="A101" s="6"/>
      <c r="B101" s="10" t="s">
        <v>290</v>
      </c>
      <c r="C101" s="11"/>
      <c r="D101" s="5"/>
      <c r="E101" s="5"/>
      <c r="F101" s="11"/>
    </row>
    <row r="102" spans="1:6" ht="18.75" customHeight="1">
      <c r="A102" s="6"/>
      <c r="B102" s="10" t="s">
        <v>227</v>
      </c>
      <c r="C102" s="11"/>
      <c r="D102" s="5"/>
      <c r="E102" s="5"/>
      <c r="F102" s="11"/>
    </row>
    <row r="103" spans="1:6" s="108" customFormat="1" ht="17.25" customHeight="1">
      <c r="A103" s="13" t="s">
        <v>44</v>
      </c>
      <c r="B103" s="1" t="s">
        <v>291</v>
      </c>
      <c r="C103" s="17"/>
      <c r="D103" s="114">
        <f>E103</f>
        <v>19075.599999999999</v>
      </c>
      <c r="E103" s="81">
        <f>16919+2156.6</f>
        <v>19075.599999999999</v>
      </c>
      <c r="F103" s="84" t="s">
        <v>0</v>
      </c>
    </row>
    <row r="104" spans="1:6" ht="25.5" customHeight="1">
      <c r="A104" s="13" t="s">
        <v>45</v>
      </c>
      <c r="B104" s="1" t="s">
        <v>292</v>
      </c>
      <c r="C104" s="17"/>
      <c r="D104" s="11"/>
      <c r="E104" s="84"/>
      <c r="F104" s="84" t="s">
        <v>0</v>
      </c>
    </row>
    <row r="105" spans="1:6" s="108" customFormat="1" ht="41.25" customHeight="1">
      <c r="A105" s="13" t="s">
        <v>46</v>
      </c>
      <c r="B105" s="1" t="s">
        <v>293</v>
      </c>
      <c r="C105" s="17"/>
      <c r="D105" s="114">
        <f>E105</f>
        <v>9980</v>
      </c>
      <c r="E105" s="81">
        <f>9175.2+804.8</f>
        <v>9980</v>
      </c>
      <c r="F105" s="84" t="s">
        <v>0</v>
      </c>
    </row>
    <row r="106" spans="1:6" s="104" customFormat="1" ht="24" customHeight="1">
      <c r="A106" s="6" t="s">
        <v>47</v>
      </c>
      <c r="B106" s="1" t="s">
        <v>294</v>
      </c>
      <c r="C106" s="17"/>
      <c r="D106" s="114">
        <f>E106</f>
        <v>11295</v>
      </c>
      <c r="E106" s="81">
        <f>9153.4+2141.6</f>
        <v>11295</v>
      </c>
      <c r="F106" s="84" t="s">
        <v>0</v>
      </c>
    </row>
    <row r="107" spans="1:6" ht="27" customHeight="1">
      <c r="A107" s="7">
        <v>1340</v>
      </c>
      <c r="B107" s="12" t="s">
        <v>295</v>
      </c>
      <c r="C107" s="9">
        <v>7421</v>
      </c>
      <c r="D107" s="83">
        <f>D110+D111+D112</f>
        <v>4919.7</v>
      </c>
      <c r="E107" s="83">
        <f>E110+E111+E112</f>
        <v>4919.7</v>
      </c>
      <c r="F107" s="9" t="s">
        <v>0</v>
      </c>
    </row>
    <row r="108" spans="1:6" s="108" customFormat="1" ht="18" customHeight="1">
      <c r="A108" s="6"/>
      <c r="B108" s="10" t="s">
        <v>296</v>
      </c>
      <c r="C108" s="11"/>
      <c r="D108" s="5"/>
      <c r="E108" s="5"/>
      <c r="F108" s="11"/>
    </row>
    <row r="109" spans="1:6" s="108" customFormat="1" ht="14.25">
      <c r="A109" s="6"/>
      <c r="B109" s="10" t="s">
        <v>227</v>
      </c>
      <c r="C109" s="11"/>
      <c r="D109" s="5"/>
      <c r="E109" s="5"/>
      <c r="F109" s="11"/>
    </row>
    <row r="110" spans="1:6" s="104" customFormat="1" ht="81">
      <c r="A110" s="13" t="s">
        <v>48</v>
      </c>
      <c r="B110" s="1" t="s">
        <v>297</v>
      </c>
      <c r="C110" s="17"/>
      <c r="D110" s="11"/>
      <c r="E110" s="84"/>
      <c r="F110" s="84" t="s">
        <v>0</v>
      </c>
    </row>
    <row r="111" spans="1:6" ht="65.25" customHeight="1">
      <c r="A111" s="13" t="s">
        <v>49</v>
      </c>
      <c r="B111" s="1" t="s">
        <v>298</v>
      </c>
      <c r="C111" s="84"/>
      <c r="D111" s="11">
        <f>E111</f>
        <v>4919.7</v>
      </c>
      <c r="E111" s="84">
        <f>4235.8+683.9</f>
        <v>4919.7</v>
      </c>
      <c r="F111" s="84" t="s">
        <v>0</v>
      </c>
    </row>
    <row r="112" spans="1:6" ht="53.25" customHeight="1">
      <c r="A112" s="13" t="s">
        <v>50</v>
      </c>
      <c r="B112" s="1" t="s">
        <v>299</v>
      </c>
      <c r="C112" s="84"/>
      <c r="D112" s="11"/>
      <c r="E112" s="84"/>
      <c r="F112" s="84" t="s">
        <v>0</v>
      </c>
    </row>
    <row r="113" spans="1:6" s="108" customFormat="1" ht="19.5" customHeight="1">
      <c r="A113" s="7">
        <v>1350</v>
      </c>
      <c r="B113" s="12" t="s">
        <v>300</v>
      </c>
      <c r="C113" s="9">
        <v>7422</v>
      </c>
      <c r="D113" s="83">
        <f>D116+D117</f>
        <v>40938.199999999997</v>
      </c>
      <c r="E113" s="83">
        <f>E116+E117</f>
        <v>40938.199999999997</v>
      </c>
      <c r="F113" s="9" t="s">
        <v>0</v>
      </c>
    </row>
    <row r="114" spans="1:6" s="108" customFormat="1" ht="14.25">
      <c r="A114" s="6"/>
      <c r="B114" s="10" t="s">
        <v>301</v>
      </c>
      <c r="C114" s="11"/>
      <c r="D114" s="5"/>
      <c r="E114" s="5"/>
      <c r="F114" s="11"/>
    </row>
    <row r="115" spans="1:6" s="104" customFormat="1">
      <c r="A115" s="6"/>
      <c r="B115" s="10" t="s">
        <v>227</v>
      </c>
      <c r="C115" s="11"/>
      <c r="D115" s="5"/>
      <c r="E115" s="5"/>
      <c r="F115" s="11"/>
    </row>
    <row r="116" spans="1:6" ht="18" customHeight="1">
      <c r="A116" s="13" t="s">
        <v>51</v>
      </c>
      <c r="B116" s="1" t="s">
        <v>302</v>
      </c>
      <c r="C116" s="12"/>
      <c r="D116" s="118">
        <f>E116</f>
        <v>32938.199999999997</v>
      </c>
      <c r="E116" s="80">
        <f>27389+5549.2</f>
        <v>32938.199999999997</v>
      </c>
      <c r="F116" s="84" t="s">
        <v>0</v>
      </c>
    </row>
    <row r="117" spans="1:6" s="108" customFormat="1" ht="51" customHeight="1">
      <c r="A117" s="13" t="s">
        <v>52</v>
      </c>
      <c r="B117" s="1" t="s">
        <v>303</v>
      </c>
      <c r="C117" s="84"/>
      <c r="D117" s="114">
        <f>E117</f>
        <v>8000</v>
      </c>
      <c r="E117" s="81">
        <f>7901.3+98.7</f>
        <v>8000</v>
      </c>
      <c r="F117" s="84" t="s">
        <v>0</v>
      </c>
    </row>
    <row r="118" spans="1:6" ht="20.25" customHeight="1">
      <c r="A118" s="7">
        <v>1360</v>
      </c>
      <c r="B118" s="12" t="s">
        <v>304</v>
      </c>
      <c r="C118" s="9">
        <v>7431</v>
      </c>
      <c r="D118" s="113">
        <f>E118</f>
        <v>1290</v>
      </c>
      <c r="E118" s="113">
        <f>E121</f>
        <v>1290</v>
      </c>
      <c r="F118" s="9" t="s">
        <v>0</v>
      </c>
    </row>
    <row r="119" spans="1:6">
      <c r="A119" s="6"/>
      <c r="B119" s="10" t="s">
        <v>305</v>
      </c>
      <c r="C119" s="11"/>
      <c r="D119" s="110"/>
      <c r="E119" s="110"/>
      <c r="F119" s="11"/>
    </row>
    <row r="120" spans="1:6" ht="14.25" customHeight="1">
      <c r="A120" s="6"/>
      <c r="B120" s="10" t="s">
        <v>227</v>
      </c>
      <c r="C120" s="11"/>
      <c r="D120" s="110"/>
      <c r="E120" s="110"/>
      <c r="F120" s="11"/>
    </row>
    <row r="121" spans="1:6" ht="44.25" customHeight="1">
      <c r="A121" s="13" t="s">
        <v>53</v>
      </c>
      <c r="B121" s="1" t="s">
        <v>306</v>
      </c>
      <c r="C121" s="17"/>
      <c r="D121" s="114">
        <f>E121</f>
        <v>1290</v>
      </c>
      <c r="E121" s="81">
        <f>1270+20</f>
        <v>1290</v>
      </c>
      <c r="F121" s="84" t="s">
        <v>0</v>
      </c>
    </row>
    <row r="122" spans="1:6" ht="48.75" customHeight="1">
      <c r="A122" s="13" t="s">
        <v>54</v>
      </c>
      <c r="B122" s="1" t="s">
        <v>307</v>
      </c>
      <c r="C122" s="17"/>
      <c r="D122" s="11"/>
      <c r="E122" s="84"/>
      <c r="F122" s="84" t="s">
        <v>0</v>
      </c>
    </row>
    <row r="123" spans="1:6" ht="20.25" customHeight="1">
      <c r="A123" s="7">
        <v>1370</v>
      </c>
      <c r="B123" s="12" t="s">
        <v>308</v>
      </c>
      <c r="C123" s="9">
        <v>7441</v>
      </c>
      <c r="D123" s="11"/>
      <c r="E123" s="84"/>
      <c r="F123" s="9" t="s">
        <v>0</v>
      </c>
    </row>
    <row r="124" spans="1:6" ht="16.5" hidden="1" customHeight="1">
      <c r="A124" s="6"/>
      <c r="B124" s="10" t="s">
        <v>309</v>
      </c>
      <c r="C124" s="11"/>
      <c r="D124" s="5"/>
      <c r="E124" s="84"/>
      <c r="F124" s="11"/>
    </row>
    <row r="125" spans="1:6" ht="15.75" hidden="1" customHeight="1">
      <c r="A125" s="6"/>
      <c r="B125" s="10" t="s">
        <v>227</v>
      </c>
      <c r="C125" s="11"/>
      <c r="D125" s="5"/>
      <c r="E125" s="84"/>
      <c r="F125" s="11"/>
    </row>
    <row r="126" spans="1:6" ht="99.75" hidden="1" customHeight="1">
      <c r="A126" s="6" t="s">
        <v>55</v>
      </c>
      <c r="B126" s="1" t="s">
        <v>310</v>
      </c>
      <c r="C126" s="17"/>
      <c r="D126" s="11"/>
      <c r="E126" s="84"/>
      <c r="F126" s="84" t="s">
        <v>0</v>
      </c>
    </row>
    <row r="127" spans="1:6" ht="108.75" hidden="1" customHeight="1">
      <c r="A127" s="13" t="s">
        <v>216</v>
      </c>
      <c r="B127" s="1" t="s">
        <v>311</v>
      </c>
      <c r="C127" s="17"/>
      <c r="D127" s="11"/>
      <c r="E127" s="84"/>
      <c r="F127" s="84" t="s">
        <v>0</v>
      </c>
    </row>
    <row r="128" spans="1:6" ht="22.5" customHeight="1">
      <c r="A128" s="7">
        <v>1380</v>
      </c>
      <c r="B128" s="12" t="s">
        <v>312</v>
      </c>
      <c r="C128" s="9">
        <v>7442</v>
      </c>
      <c r="D128" s="83"/>
      <c r="E128" s="9" t="s">
        <v>0</v>
      </c>
      <c r="F128" s="9"/>
    </row>
    <row r="129" spans="1:6" hidden="1">
      <c r="A129" s="6"/>
      <c r="B129" s="10" t="s">
        <v>313</v>
      </c>
      <c r="C129" s="11"/>
      <c r="D129" s="5"/>
      <c r="E129" s="11"/>
      <c r="F129" s="11"/>
    </row>
    <row r="130" spans="1:6" hidden="1">
      <c r="A130" s="6"/>
      <c r="B130" s="10" t="s">
        <v>227</v>
      </c>
      <c r="C130" s="11"/>
      <c r="D130" s="5"/>
      <c r="E130" s="11"/>
      <c r="F130" s="11"/>
    </row>
    <row r="131" spans="1:6" ht="96.75" hidden="1" customHeight="1">
      <c r="A131" s="13" t="s">
        <v>56</v>
      </c>
      <c r="B131" s="1" t="s">
        <v>314</v>
      </c>
      <c r="C131" s="17"/>
      <c r="D131" s="119"/>
      <c r="E131" s="84" t="s">
        <v>0</v>
      </c>
      <c r="F131" s="36"/>
    </row>
    <row r="132" spans="1:6" ht="102.75" hidden="1" customHeight="1">
      <c r="A132" s="13" t="s">
        <v>57</v>
      </c>
      <c r="B132" s="1" t="s">
        <v>315</v>
      </c>
      <c r="C132" s="17"/>
      <c r="D132" s="119"/>
      <c r="E132" s="84" t="s">
        <v>0</v>
      </c>
      <c r="F132" s="116"/>
    </row>
    <row r="133" spans="1:6" ht="14.25">
      <c r="A133" s="18" t="s">
        <v>58</v>
      </c>
      <c r="B133" s="12" t="s">
        <v>316</v>
      </c>
      <c r="C133" s="9">
        <v>7451</v>
      </c>
      <c r="D133" s="83">
        <f>E133</f>
        <v>315</v>
      </c>
      <c r="E133" s="83">
        <f>E138</f>
        <v>315</v>
      </c>
      <c r="F133" s="9"/>
    </row>
    <row r="134" spans="1:6" ht="14.25">
      <c r="A134" s="13"/>
      <c r="B134" s="10" t="s">
        <v>317</v>
      </c>
      <c r="C134" s="9"/>
      <c r="D134" s="5"/>
      <c r="E134" s="5"/>
      <c r="F134" s="11"/>
    </row>
    <row r="135" spans="1:6" ht="14.25">
      <c r="A135" s="13"/>
      <c r="B135" s="10" t="s">
        <v>227</v>
      </c>
      <c r="C135" s="9"/>
      <c r="D135" s="5"/>
      <c r="E135" s="5"/>
      <c r="F135" s="11"/>
    </row>
    <row r="136" spans="1:6" ht="36" customHeight="1">
      <c r="A136" s="13" t="s">
        <v>59</v>
      </c>
      <c r="B136" s="1" t="s">
        <v>318</v>
      </c>
      <c r="C136" s="17"/>
      <c r="D136" s="119"/>
      <c r="E136" s="84" t="s">
        <v>0</v>
      </c>
      <c r="F136" s="36"/>
    </row>
    <row r="137" spans="1:6" ht="36" customHeight="1">
      <c r="A137" s="13" t="s">
        <v>60</v>
      </c>
      <c r="B137" s="1" t="s">
        <v>319</v>
      </c>
      <c r="C137" s="17"/>
      <c r="D137" s="119"/>
      <c r="E137" s="84" t="s">
        <v>0</v>
      </c>
      <c r="F137" s="84"/>
    </row>
    <row r="138" spans="1:6" ht="46.5" customHeight="1">
      <c r="A138" s="13" t="s">
        <v>61</v>
      </c>
      <c r="B138" s="1" t="s">
        <v>320</v>
      </c>
      <c r="C138" s="17"/>
      <c r="D138" s="119">
        <f>E138</f>
        <v>315</v>
      </c>
      <c r="E138" s="84">
        <v>315</v>
      </c>
      <c r="F138" s="84"/>
    </row>
    <row r="142" spans="1:6">
      <c r="A142" s="120"/>
      <c r="B142" s="121"/>
      <c r="C142" s="121"/>
      <c r="D142" s="121"/>
      <c r="E142" s="121"/>
      <c r="F142" s="122"/>
    </row>
    <row r="145" spans="1:5" ht="42.75" customHeight="1">
      <c r="A145" s="123" t="s">
        <v>717</v>
      </c>
      <c r="B145" s="123"/>
      <c r="C145" s="123"/>
      <c r="D145" s="123"/>
      <c r="E145" s="123"/>
    </row>
    <row r="146" spans="1:5" ht="16.5">
      <c r="A146" s="124"/>
      <c r="B146" s="97"/>
      <c r="C146" s="97"/>
      <c r="D146" s="97"/>
    </row>
    <row r="147" spans="1:5" ht="14.25" thickBot="1">
      <c r="C147" s="97"/>
      <c r="E147" s="106" t="s">
        <v>714</v>
      </c>
    </row>
    <row r="148" spans="1:5" ht="64.5" customHeight="1" thickBot="1">
      <c r="A148" s="125" t="s">
        <v>323</v>
      </c>
      <c r="B148" s="125" t="s">
        <v>62</v>
      </c>
      <c r="C148" s="126" t="s">
        <v>63</v>
      </c>
      <c r="D148" s="126" t="s">
        <v>64</v>
      </c>
      <c r="E148" s="127" t="s">
        <v>718</v>
      </c>
    </row>
    <row r="149" spans="1:5" ht="15" thickBot="1">
      <c r="A149" s="128" t="s">
        <v>324</v>
      </c>
      <c r="B149" s="128"/>
      <c r="C149" s="129">
        <v>1</v>
      </c>
      <c r="D149" s="129">
        <v>2</v>
      </c>
      <c r="E149" s="130">
        <v>3</v>
      </c>
    </row>
    <row r="150" spans="1:5" ht="37.5" customHeight="1" thickBot="1">
      <c r="A150" s="131">
        <v>1</v>
      </c>
      <c r="B150" s="132" t="s">
        <v>229</v>
      </c>
      <c r="C150" s="133">
        <f>1763.6+9049.7+72.2+10.2+133.7</f>
        <v>11029.400000000003</v>
      </c>
      <c r="D150" s="133">
        <v>7521.7</v>
      </c>
      <c r="E150" s="134">
        <f>6229.7+7848.6+30.6+17.7+33.4+168.3</f>
        <v>14328.3</v>
      </c>
    </row>
    <row r="151" spans="1:5" ht="37.5" customHeight="1" thickBot="1">
      <c r="A151" s="131">
        <v>2</v>
      </c>
      <c r="B151" s="132" t="s">
        <v>65</v>
      </c>
      <c r="C151" s="133">
        <f>58788.1+619.8</f>
        <v>59407.9</v>
      </c>
      <c r="D151" s="133">
        <v>57732.800000000003</v>
      </c>
      <c r="E151" s="134">
        <f>2778.1+25977.1</f>
        <v>28755.199999999997</v>
      </c>
    </row>
    <row r="152" spans="1:5" ht="28.5" customHeight="1" thickBot="1">
      <c r="A152" s="131">
        <v>3</v>
      </c>
      <c r="B152" s="132" t="s">
        <v>66</v>
      </c>
      <c r="C152" s="133">
        <f>16167+774.5+153+821.7+3444.6+1208.3+199.1+246.4</f>
        <v>23014.6</v>
      </c>
      <c r="D152" s="133">
        <v>5000</v>
      </c>
      <c r="E152" s="134">
        <f>1286.5+39905+1577.1+359.9+3208.2+7194.7+411.7+93.2</f>
        <v>54036.299999999988</v>
      </c>
    </row>
    <row r="153" spans="1:5" ht="21" customHeight="1" thickBot="1">
      <c r="A153" s="131">
        <v>4</v>
      </c>
      <c r="B153" s="132" t="s">
        <v>67</v>
      </c>
      <c r="C153" s="135"/>
      <c r="D153" s="135"/>
      <c r="E153" s="136" t="s">
        <v>68</v>
      </c>
    </row>
    <row r="154" spans="1:5" ht="19.5" customHeight="1" thickBot="1">
      <c r="A154" s="131">
        <v>5</v>
      </c>
      <c r="B154" s="132" t="s">
        <v>69</v>
      </c>
      <c r="C154" s="135"/>
      <c r="D154" s="135"/>
      <c r="E154" s="136" t="s">
        <v>68</v>
      </c>
    </row>
    <row r="155" spans="1:5" ht="16.5">
      <c r="A155" s="82" t="s">
        <v>719</v>
      </c>
      <c r="B155" s="97"/>
      <c r="C155" s="97"/>
      <c r="D155" s="97"/>
    </row>
  </sheetData>
  <mergeCells count="7">
    <mergeCell ref="A1:F1"/>
    <mergeCell ref="A2:F2"/>
    <mergeCell ref="A5:A6"/>
    <mergeCell ref="B5:B6"/>
    <mergeCell ref="C5:C6"/>
    <mergeCell ref="D5:D6"/>
    <mergeCell ref="A145:E14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1"/>
  <sheetViews>
    <sheetView workbookViewId="0">
      <selection activeCell="L9" sqref="L9"/>
    </sheetView>
  </sheetViews>
  <sheetFormatPr defaultRowHeight="17.25"/>
  <cols>
    <col min="1" max="1" width="5.85546875" style="47" customWidth="1"/>
    <col min="2" max="2" width="7.5703125" style="255" customWidth="1"/>
    <col min="3" max="3" width="6.28515625" style="256" customWidth="1"/>
    <col min="4" max="4" width="6.5703125" style="257" customWidth="1"/>
    <col min="5" max="5" width="49.5703125" style="251" customWidth="1"/>
    <col min="6" max="6" width="11.28515625" style="138" customWidth="1"/>
    <col min="7" max="7" width="13.5703125" style="138" customWidth="1"/>
    <col min="8" max="8" width="13.85546875" style="138" customWidth="1"/>
    <col min="9" max="9" width="11.28515625" style="138" customWidth="1"/>
    <col min="10" max="10" width="11" style="138" bestFit="1" customWidth="1"/>
    <col min="11" max="256" width="9.140625" style="138"/>
    <col min="257" max="257" width="5.85546875" style="138" customWidth="1"/>
    <col min="258" max="258" width="7.5703125" style="138" customWidth="1"/>
    <col min="259" max="259" width="6.28515625" style="138" customWidth="1"/>
    <col min="260" max="260" width="6.5703125" style="138" customWidth="1"/>
    <col min="261" max="261" width="49.5703125" style="138" customWidth="1"/>
    <col min="262" max="262" width="11.28515625" style="138" customWidth="1"/>
    <col min="263" max="263" width="13.5703125" style="138" customWidth="1"/>
    <col min="264" max="264" width="13.85546875" style="138" customWidth="1"/>
    <col min="265" max="265" width="11.28515625" style="138" customWidth="1"/>
    <col min="266" max="266" width="11" style="138" bestFit="1" customWidth="1"/>
    <col min="267" max="512" width="9.140625" style="138"/>
    <col min="513" max="513" width="5.85546875" style="138" customWidth="1"/>
    <col min="514" max="514" width="7.5703125" style="138" customWidth="1"/>
    <col min="515" max="515" width="6.28515625" style="138" customWidth="1"/>
    <col min="516" max="516" width="6.5703125" style="138" customWidth="1"/>
    <col min="517" max="517" width="49.5703125" style="138" customWidth="1"/>
    <col min="518" max="518" width="11.28515625" style="138" customWidth="1"/>
    <col min="519" max="519" width="13.5703125" style="138" customWidth="1"/>
    <col min="520" max="520" width="13.85546875" style="138" customWidth="1"/>
    <col min="521" max="521" width="11.28515625" style="138" customWidth="1"/>
    <col min="522" max="522" width="11" style="138" bestFit="1" customWidth="1"/>
    <col min="523" max="768" width="9.140625" style="138"/>
    <col min="769" max="769" width="5.85546875" style="138" customWidth="1"/>
    <col min="770" max="770" width="7.5703125" style="138" customWidth="1"/>
    <col min="771" max="771" width="6.28515625" style="138" customWidth="1"/>
    <col min="772" max="772" width="6.5703125" style="138" customWidth="1"/>
    <col min="773" max="773" width="49.5703125" style="138" customWidth="1"/>
    <col min="774" max="774" width="11.28515625" style="138" customWidth="1"/>
    <col min="775" max="775" width="13.5703125" style="138" customWidth="1"/>
    <col min="776" max="776" width="13.85546875" style="138" customWidth="1"/>
    <col min="777" max="777" width="11.28515625" style="138" customWidth="1"/>
    <col min="778" max="778" width="11" style="138" bestFit="1" customWidth="1"/>
    <col min="779" max="1024" width="9.140625" style="138"/>
    <col min="1025" max="1025" width="5.85546875" style="138" customWidth="1"/>
    <col min="1026" max="1026" width="7.5703125" style="138" customWidth="1"/>
    <col min="1027" max="1027" width="6.28515625" style="138" customWidth="1"/>
    <col min="1028" max="1028" width="6.5703125" style="138" customWidth="1"/>
    <col min="1029" max="1029" width="49.5703125" style="138" customWidth="1"/>
    <col min="1030" max="1030" width="11.28515625" style="138" customWidth="1"/>
    <col min="1031" max="1031" width="13.5703125" style="138" customWidth="1"/>
    <col min="1032" max="1032" width="13.85546875" style="138" customWidth="1"/>
    <col min="1033" max="1033" width="11.28515625" style="138" customWidth="1"/>
    <col min="1034" max="1034" width="11" style="138" bestFit="1" customWidth="1"/>
    <col min="1035" max="1280" width="9.140625" style="138"/>
    <col min="1281" max="1281" width="5.85546875" style="138" customWidth="1"/>
    <col min="1282" max="1282" width="7.5703125" style="138" customWidth="1"/>
    <col min="1283" max="1283" width="6.28515625" style="138" customWidth="1"/>
    <col min="1284" max="1284" width="6.5703125" style="138" customWidth="1"/>
    <col min="1285" max="1285" width="49.5703125" style="138" customWidth="1"/>
    <col min="1286" max="1286" width="11.28515625" style="138" customWidth="1"/>
    <col min="1287" max="1287" width="13.5703125" style="138" customWidth="1"/>
    <col min="1288" max="1288" width="13.85546875" style="138" customWidth="1"/>
    <col min="1289" max="1289" width="11.28515625" style="138" customWidth="1"/>
    <col min="1290" max="1290" width="11" style="138" bestFit="1" customWidth="1"/>
    <col min="1291" max="1536" width="9.140625" style="138"/>
    <col min="1537" max="1537" width="5.85546875" style="138" customWidth="1"/>
    <col min="1538" max="1538" width="7.5703125" style="138" customWidth="1"/>
    <col min="1539" max="1539" width="6.28515625" style="138" customWidth="1"/>
    <col min="1540" max="1540" width="6.5703125" style="138" customWidth="1"/>
    <col min="1541" max="1541" width="49.5703125" style="138" customWidth="1"/>
    <col min="1542" max="1542" width="11.28515625" style="138" customWidth="1"/>
    <col min="1543" max="1543" width="13.5703125" style="138" customWidth="1"/>
    <col min="1544" max="1544" width="13.85546875" style="138" customWidth="1"/>
    <col min="1545" max="1545" width="11.28515625" style="138" customWidth="1"/>
    <col min="1546" max="1546" width="11" style="138" bestFit="1" customWidth="1"/>
    <col min="1547" max="1792" width="9.140625" style="138"/>
    <col min="1793" max="1793" width="5.85546875" style="138" customWidth="1"/>
    <col min="1794" max="1794" width="7.5703125" style="138" customWidth="1"/>
    <col min="1795" max="1795" width="6.28515625" style="138" customWidth="1"/>
    <col min="1796" max="1796" width="6.5703125" style="138" customWidth="1"/>
    <col min="1797" max="1797" width="49.5703125" style="138" customWidth="1"/>
    <col min="1798" max="1798" width="11.28515625" style="138" customWidth="1"/>
    <col min="1799" max="1799" width="13.5703125" style="138" customWidth="1"/>
    <col min="1800" max="1800" width="13.85546875" style="138" customWidth="1"/>
    <col min="1801" max="1801" width="11.28515625" style="138" customWidth="1"/>
    <col min="1802" max="1802" width="11" style="138" bestFit="1" customWidth="1"/>
    <col min="1803" max="2048" width="9.140625" style="138"/>
    <col min="2049" max="2049" width="5.85546875" style="138" customWidth="1"/>
    <col min="2050" max="2050" width="7.5703125" style="138" customWidth="1"/>
    <col min="2051" max="2051" width="6.28515625" style="138" customWidth="1"/>
    <col min="2052" max="2052" width="6.5703125" style="138" customWidth="1"/>
    <col min="2053" max="2053" width="49.5703125" style="138" customWidth="1"/>
    <col min="2054" max="2054" width="11.28515625" style="138" customWidth="1"/>
    <col min="2055" max="2055" width="13.5703125" style="138" customWidth="1"/>
    <col min="2056" max="2056" width="13.85546875" style="138" customWidth="1"/>
    <col min="2057" max="2057" width="11.28515625" style="138" customWidth="1"/>
    <col min="2058" max="2058" width="11" style="138" bestFit="1" customWidth="1"/>
    <col min="2059" max="2304" width="9.140625" style="138"/>
    <col min="2305" max="2305" width="5.85546875" style="138" customWidth="1"/>
    <col min="2306" max="2306" width="7.5703125" style="138" customWidth="1"/>
    <col min="2307" max="2307" width="6.28515625" style="138" customWidth="1"/>
    <col min="2308" max="2308" width="6.5703125" style="138" customWidth="1"/>
    <col min="2309" max="2309" width="49.5703125" style="138" customWidth="1"/>
    <col min="2310" max="2310" width="11.28515625" style="138" customWidth="1"/>
    <col min="2311" max="2311" width="13.5703125" style="138" customWidth="1"/>
    <col min="2312" max="2312" width="13.85546875" style="138" customWidth="1"/>
    <col min="2313" max="2313" width="11.28515625" style="138" customWidth="1"/>
    <col min="2314" max="2314" width="11" style="138" bestFit="1" customWidth="1"/>
    <col min="2315" max="2560" width="9.140625" style="138"/>
    <col min="2561" max="2561" width="5.85546875" style="138" customWidth="1"/>
    <col min="2562" max="2562" width="7.5703125" style="138" customWidth="1"/>
    <col min="2563" max="2563" width="6.28515625" style="138" customWidth="1"/>
    <col min="2564" max="2564" width="6.5703125" style="138" customWidth="1"/>
    <col min="2565" max="2565" width="49.5703125" style="138" customWidth="1"/>
    <col min="2566" max="2566" width="11.28515625" style="138" customWidth="1"/>
    <col min="2567" max="2567" width="13.5703125" style="138" customWidth="1"/>
    <col min="2568" max="2568" width="13.85546875" style="138" customWidth="1"/>
    <col min="2569" max="2569" width="11.28515625" style="138" customWidth="1"/>
    <col min="2570" max="2570" width="11" style="138" bestFit="1" customWidth="1"/>
    <col min="2571" max="2816" width="9.140625" style="138"/>
    <col min="2817" max="2817" width="5.85546875" style="138" customWidth="1"/>
    <col min="2818" max="2818" width="7.5703125" style="138" customWidth="1"/>
    <col min="2819" max="2819" width="6.28515625" style="138" customWidth="1"/>
    <col min="2820" max="2820" width="6.5703125" style="138" customWidth="1"/>
    <col min="2821" max="2821" width="49.5703125" style="138" customWidth="1"/>
    <col min="2822" max="2822" width="11.28515625" style="138" customWidth="1"/>
    <col min="2823" max="2823" width="13.5703125" style="138" customWidth="1"/>
    <col min="2824" max="2824" width="13.85546875" style="138" customWidth="1"/>
    <col min="2825" max="2825" width="11.28515625" style="138" customWidth="1"/>
    <col min="2826" max="2826" width="11" style="138" bestFit="1" customWidth="1"/>
    <col min="2827" max="3072" width="9.140625" style="138"/>
    <col min="3073" max="3073" width="5.85546875" style="138" customWidth="1"/>
    <col min="3074" max="3074" width="7.5703125" style="138" customWidth="1"/>
    <col min="3075" max="3075" width="6.28515625" style="138" customWidth="1"/>
    <col min="3076" max="3076" width="6.5703125" style="138" customWidth="1"/>
    <col min="3077" max="3077" width="49.5703125" style="138" customWidth="1"/>
    <col min="3078" max="3078" width="11.28515625" style="138" customWidth="1"/>
    <col min="3079" max="3079" width="13.5703125" style="138" customWidth="1"/>
    <col min="3080" max="3080" width="13.85546875" style="138" customWidth="1"/>
    <col min="3081" max="3081" width="11.28515625" style="138" customWidth="1"/>
    <col min="3082" max="3082" width="11" style="138" bestFit="1" customWidth="1"/>
    <col min="3083" max="3328" width="9.140625" style="138"/>
    <col min="3329" max="3329" width="5.85546875" style="138" customWidth="1"/>
    <col min="3330" max="3330" width="7.5703125" style="138" customWidth="1"/>
    <col min="3331" max="3331" width="6.28515625" style="138" customWidth="1"/>
    <col min="3332" max="3332" width="6.5703125" style="138" customWidth="1"/>
    <col min="3333" max="3333" width="49.5703125" style="138" customWidth="1"/>
    <col min="3334" max="3334" width="11.28515625" style="138" customWidth="1"/>
    <col min="3335" max="3335" width="13.5703125" style="138" customWidth="1"/>
    <col min="3336" max="3336" width="13.85546875" style="138" customWidth="1"/>
    <col min="3337" max="3337" width="11.28515625" style="138" customWidth="1"/>
    <col min="3338" max="3338" width="11" style="138" bestFit="1" customWidth="1"/>
    <col min="3339" max="3584" width="9.140625" style="138"/>
    <col min="3585" max="3585" width="5.85546875" style="138" customWidth="1"/>
    <col min="3586" max="3586" width="7.5703125" style="138" customWidth="1"/>
    <col min="3587" max="3587" width="6.28515625" style="138" customWidth="1"/>
    <col min="3588" max="3588" width="6.5703125" style="138" customWidth="1"/>
    <col min="3589" max="3589" width="49.5703125" style="138" customWidth="1"/>
    <col min="3590" max="3590" width="11.28515625" style="138" customWidth="1"/>
    <col min="3591" max="3591" width="13.5703125" style="138" customWidth="1"/>
    <col min="3592" max="3592" width="13.85546875" style="138" customWidth="1"/>
    <col min="3593" max="3593" width="11.28515625" style="138" customWidth="1"/>
    <col min="3594" max="3594" width="11" style="138" bestFit="1" customWidth="1"/>
    <col min="3595" max="3840" width="9.140625" style="138"/>
    <col min="3841" max="3841" width="5.85546875" style="138" customWidth="1"/>
    <col min="3842" max="3842" width="7.5703125" style="138" customWidth="1"/>
    <col min="3843" max="3843" width="6.28515625" style="138" customWidth="1"/>
    <col min="3844" max="3844" width="6.5703125" style="138" customWidth="1"/>
    <col min="3845" max="3845" width="49.5703125" style="138" customWidth="1"/>
    <col min="3846" max="3846" width="11.28515625" style="138" customWidth="1"/>
    <col min="3847" max="3847" width="13.5703125" style="138" customWidth="1"/>
    <col min="3848" max="3848" width="13.85546875" style="138" customWidth="1"/>
    <col min="3849" max="3849" width="11.28515625" style="138" customWidth="1"/>
    <col min="3850" max="3850" width="11" style="138" bestFit="1" customWidth="1"/>
    <col min="3851" max="4096" width="9.140625" style="138"/>
    <col min="4097" max="4097" width="5.85546875" style="138" customWidth="1"/>
    <col min="4098" max="4098" width="7.5703125" style="138" customWidth="1"/>
    <col min="4099" max="4099" width="6.28515625" style="138" customWidth="1"/>
    <col min="4100" max="4100" width="6.5703125" style="138" customWidth="1"/>
    <col min="4101" max="4101" width="49.5703125" style="138" customWidth="1"/>
    <col min="4102" max="4102" width="11.28515625" style="138" customWidth="1"/>
    <col min="4103" max="4103" width="13.5703125" style="138" customWidth="1"/>
    <col min="4104" max="4104" width="13.85546875" style="138" customWidth="1"/>
    <col min="4105" max="4105" width="11.28515625" style="138" customWidth="1"/>
    <col min="4106" max="4106" width="11" style="138" bestFit="1" customWidth="1"/>
    <col min="4107" max="4352" width="9.140625" style="138"/>
    <col min="4353" max="4353" width="5.85546875" style="138" customWidth="1"/>
    <col min="4354" max="4354" width="7.5703125" style="138" customWidth="1"/>
    <col min="4355" max="4355" width="6.28515625" style="138" customWidth="1"/>
    <col min="4356" max="4356" width="6.5703125" style="138" customWidth="1"/>
    <col min="4357" max="4357" width="49.5703125" style="138" customWidth="1"/>
    <col min="4358" max="4358" width="11.28515625" style="138" customWidth="1"/>
    <col min="4359" max="4359" width="13.5703125" style="138" customWidth="1"/>
    <col min="4360" max="4360" width="13.85546875" style="138" customWidth="1"/>
    <col min="4361" max="4361" width="11.28515625" style="138" customWidth="1"/>
    <col min="4362" max="4362" width="11" style="138" bestFit="1" customWidth="1"/>
    <col min="4363" max="4608" width="9.140625" style="138"/>
    <col min="4609" max="4609" width="5.85546875" style="138" customWidth="1"/>
    <col min="4610" max="4610" width="7.5703125" style="138" customWidth="1"/>
    <col min="4611" max="4611" width="6.28515625" style="138" customWidth="1"/>
    <col min="4612" max="4612" width="6.5703125" style="138" customWidth="1"/>
    <col min="4613" max="4613" width="49.5703125" style="138" customWidth="1"/>
    <col min="4614" max="4614" width="11.28515625" style="138" customWidth="1"/>
    <col min="4615" max="4615" width="13.5703125" style="138" customWidth="1"/>
    <col min="4616" max="4616" width="13.85546875" style="138" customWidth="1"/>
    <col min="4617" max="4617" width="11.28515625" style="138" customWidth="1"/>
    <col min="4618" max="4618" width="11" style="138" bestFit="1" customWidth="1"/>
    <col min="4619" max="4864" width="9.140625" style="138"/>
    <col min="4865" max="4865" width="5.85546875" style="138" customWidth="1"/>
    <col min="4866" max="4866" width="7.5703125" style="138" customWidth="1"/>
    <col min="4867" max="4867" width="6.28515625" style="138" customWidth="1"/>
    <col min="4868" max="4868" width="6.5703125" style="138" customWidth="1"/>
    <col min="4869" max="4869" width="49.5703125" style="138" customWidth="1"/>
    <col min="4870" max="4870" width="11.28515625" style="138" customWidth="1"/>
    <col min="4871" max="4871" width="13.5703125" style="138" customWidth="1"/>
    <col min="4872" max="4872" width="13.85546875" style="138" customWidth="1"/>
    <col min="4873" max="4873" width="11.28515625" style="138" customWidth="1"/>
    <col min="4874" max="4874" width="11" style="138" bestFit="1" customWidth="1"/>
    <col min="4875" max="5120" width="9.140625" style="138"/>
    <col min="5121" max="5121" width="5.85546875" style="138" customWidth="1"/>
    <col min="5122" max="5122" width="7.5703125" style="138" customWidth="1"/>
    <col min="5123" max="5123" width="6.28515625" style="138" customWidth="1"/>
    <col min="5124" max="5124" width="6.5703125" style="138" customWidth="1"/>
    <col min="5125" max="5125" width="49.5703125" style="138" customWidth="1"/>
    <col min="5126" max="5126" width="11.28515625" style="138" customWidth="1"/>
    <col min="5127" max="5127" width="13.5703125" style="138" customWidth="1"/>
    <col min="5128" max="5128" width="13.85546875" style="138" customWidth="1"/>
    <col min="5129" max="5129" width="11.28515625" style="138" customWidth="1"/>
    <col min="5130" max="5130" width="11" style="138" bestFit="1" customWidth="1"/>
    <col min="5131" max="5376" width="9.140625" style="138"/>
    <col min="5377" max="5377" width="5.85546875" style="138" customWidth="1"/>
    <col min="5378" max="5378" width="7.5703125" style="138" customWidth="1"/>
    <col min="5379" max="5379" width="6.28515625" style="138" customWidth="1"/>
    <col min="5380" max="5380" width="6.5703125" style="138" customWidth="1"/>
    <col min="5381" max="5381" width="49.5703125" style="138" customWidth="1"/>
    <col min="5382" max="5382" width="11.28515625" style="138" customWidth="1"/>
    <col min="5383" max="5383" width="13.5703125" style="138" customWidth="1"/>
    <col min="5384" max="5384" width="13.85546875" style="138" customWidth="1"/>
    <col min="5385" max="5385" width="11.28515625" style="138" customWidth="1"/>
    <col min="5386" max="5386" width="11" style="138" bestFit="1" customWidth="1"/>
    <col min="5387" max="5632" width="9.140625" style="138"/>
    <col min="5633" max="5633" width="5.85546875" style="138" customWidth="1"/>
    <col min="5634" max="5634" width="7.5703125" style="138" customWidth="1"/>
    <col min="5635" max="5635" width="6.28515625" style="138" customWidth="1"/>
    <col min="5636" max="5636" width="6.5703125" style="138" customWidth="1"/>
    <col min="5637" max="5637" width="49.5703125" style="138" customWidth="1"/>
    <col min="5638" max="5638" width="11.28515625" style="138" customWidth="1"/>
    <col min="5639" max="5639" width="13.5703125" style="138" customWidth="1"/>
    <col min="5640" max="5640" width="13.85546875" style="138" customWidth="1"/>
    <col min="5641" max="5641" width="11.28515625" style="138" customWidth="1"/>
    <col min="5642" max="5642" width="11" style="138" bestFit="1" customWidth="1"/>
    <col min="5643" max="5888" width="9.140625" style="138"/>
    <col min="5889" max="5889" width="5.85546875" style="138" customWidth="1"/>
    <col min="5890" max="5890" width="7.5703125" style="138" customWidth="1"/>
    <col min="5891" max="5891" width="6.28515625" style="138" customWidth="1"/>
    <col min="5892" max="5892" width="6.5703125" style="138" customWidth="1"/>
    <col min="5893" max="5893" width="49.5703125" style="138" customWidth="1"/>
    <col min="5894" max="5894" width="11.28515625" style="138" customWidth="1"/>
    <col min="5895" max="5895" width="13.5703125" style="138" customWidth="1"/>
    <col min="5896" max="5896" width="13.85546875" style="138" customWidth="1"/>
    <col min="5897" max="5897" width="11.28515625" style="138" customWidth="1"/>
    <col min="5898" max="5898" width="11" style="138" bestFit="1" customWidth="1"/>
    <col min="5899" max="6144" width="9.140625" style="138"/>
    <col min="6145" max="6145" width="5.85546875" style="138" customWidth="1"/>
    <col min="6146" max="6146" width="7.5703125" style="138" customWidth="1"/>
    <col min="6147" max="6147" width="6.28515625" style="138" customWidth="1"/>
    <col min="6148" max="6148" width="6.5703125" style="138" customWidth="1"/>
    <col min="6149" max="6149" width="49.5703125" style="138" customWidth="1"/>
    <col min="6150" max="6150" width="11.28515625" style="138" customWidth="1"/>
    <col min="6151" max="6151" width="13.5703125" style="138" customWidth="1"/>
    <col min="6152" max="6152" width="13.85546875" style="138" customWidth="1"/>
    <col min="6153" max="6153" width="11.28515625" style="138" customWidth="1"/>
    <col min="6154" max="6154" width="11" style="138" bestFit="1" customWidth="1"/>
    <col min="6155" max="6400" width="9.140625" style="138"/>
    <col min="6401" max="6401" width="5.85546875" style="138" customWidth="1"/>
    <col min="6402" max="6402" width="7.5703125" style="138" customWidth="1"/>
    <col min="6403" max="6403" width="6.28515625" style="138" customWidth="1"/>
    <col min="6404" max="6404" width="6.5703125" style="138" customWidth="1"/>
    <col min="6405" max="6405" width="49.5703125" style="138" customWidth="1"/>
    <col min="6406" max="6406" width="11.28515625" style="138" customWidth="1"/>
    <col min="6407" max="6407" width="13.5703125" style="138" customWidth="1"/>
    <col min="6408" max="6408" width="13.85546875" style="138" customWidth="1"/>
    <col min="6409" max="6409" width="11.28515625" style="138" customWidth="1"/>
    <col min="6410" max="6410" width="11" style="138" bestFit="1" customWidth="1"/>
    <col min="6411" max="6656" width="9.140625" style="138"/>
    <col min="6657" max="6657" width="5.85546875" style="138" customWidth="1"/>
    <col min="6658" max="6658" width="7.5703125" style="138" customWidth="1"/>
    <col min="6659" max="6659" width="6.28515625" style="138" customWidth="1"/>
    <col min="6660" max="6660" width="6.5703125" style="138" customWidth="1"/>
    <col min="6661" max="6661" width="49.5703125" style="138" customWidth="1"/>
    <col min="6662" max="6662" width="11.28515625" style="138" customWidth="1"/>
    <col min="6663" max="6663" width="13.5703125" style="138" customWidth="1"/>
    <col min="6664" max="6664" width="13.85546875" style="138" customWidth="1"/>
    <col min="6665" max="6665" width="11.28515625" style="138" customWidth="1"/>
    <col min="6666" max="6666" width="11" style="138" bestFit="1" customWidth="1"/>
    <col min="6667" max="6912" width="9.140625" style="138"/>
    <col min="6913" max="6913" width="5.85546875" style="138" customWidth="1"/>
    <col min="6914" max="6914" width="7.5703125" style="138" customWidth="1"/>
    <col min="6915" max="6915" width="6.28515625" style="138" customWidth="1"/>
    <col min="6916" max="6916" width="6.5703125" style="138" customWidth="1"/>
    <col min="6917" max="6917" width="49.5703125" style="138" customWidth="1"/>
    <col min="6918" max="6918" width="11.28515625" style="138" customWidth="1"/>
    <col min="6919" max="6919" width="13.5703125" style="138" customWidth="1"/>
    <col min="6920" max="6920" width="13.85546875" style="138" customWidth="1"/>
    <col min="6921" max="6921" width="11.28515625" style="138" customWidth="1"/>
    <col min="6922" max="6922" width="11" style="138" bestFit="1" customWidth="1"/>
    <col min="6923" max="7168" width="9.140625" style="138"/>
    <col min="7169" max="7169" width="5.85546875" style="138" customWidth="1"/>
    <col min="7170" max="7170" width="7.5703125" style="138" customWidth="1"/>
    <col min="7171" max="7171" width="6.28515625" style="138" customWidth="1"/>
    <col min="7172" max="7172" width="6.5703125" style="138" customWidth="1"/>
    <col min="7173" max="7173" width="49.5703125" style="138" customWidth="1"/>
    <col min="7174" max="7174" width="11.28515625" style="138" customWidth="1"/>
    <col min="7175" max="7175" width="13.5703125" style="138" customWidth="1"/>
    <col min="7176" max="7176" width="13.85546875" style="138" customWidth="1"/>
    <col min="7177" max="7177" width="11.28515625" style="138" customWidth="1"/>
    <col min="7178" max="7178" width="11" style="138" bestFit="1" customWidth="1"/>
    <col min="7179" max="7424" width="9.140625" style="138"/>
    <col min="7425" max="7425" width="5.85546875" style="138" customWidth="1"/>
    <col min="7426" max="7426" width="7.5703125" style="138" customWidth="1"/>
    <col min="7427" max="7427" width="6.28515625" style="138" customWidth="1"/>
    <col min="7428" max="7428" width="6.5703125" style="138" customWidth="1"/>
    <col min="7429" max="7429" width="49.5703125" style="138" customWidth="1"/>
    <col min="7430" max="7430" width="11.28515625" style="138" customWidth="1"/>
    <col min="7431" max="7431" width="13.5703125" style="138" customWidth="1"/>
    <col min="7432" max="7432" width="13.85546875" style="138" customWidth="1"/>
    <col min="7433" max="7433" width="11.28515625" style="138" customWidth="1"/>
    <col min="7434" max="7434" width="11" style="138" bestFit="1" customWidth="1"/>
    <col min="7435" max="7680" width="9.140625" style="138"/>
    <col min="7681" max="7681" width="5.85546875" style="138" customWidth="1"/>
    <col min="7682" max="7682" width="7.5703125" style="138" customWidth="1"/>
    <col min="7683" max="7683" width="6.28515625" style="138" customWidth="1"/>
    <col min="7684" max="7684" width="6.5703125" style="138" customWidth="1"/>
    <col min="7685" max="7685" width="49.5703125" style="138" customWidth="1"/>
    <col min="7686" max="7686" width="11.28515625" style="138" customWidth="1"/>
    <col min="7687" max="7687" width="13.5703125" style="138" customWidth="1"/>
    <col min="7688" max="7688" width="13.85546875" style="138" customWidth="1"/>
    <col min="7689" max="7689" width="11.28515625" style="138" customWidth="1"/>
    <col min="7690" max="7690" width="11" style="138" bestFit="1" customWidth="1"/>
    <col min="7691" max="7936" width="9.140625" style="138"/>
    <col min="7937" max="7937" width="5.85546875" style="138" customWidth="1"/>
    <col min="7938" max="7938" width="7.5703125" style="138" customWidth="1"/>
    <col min="7939" max="7939" width="6.28515625" style="138" customWidth="1"/>
    <col min="7940" max="7940" width="6.5703125" style="138" customWidth="1"/>
    <col min="7941" max="7941" width="49.5703125" style="138" customWidth="1"/>
    <col min="7942" max="7942" width="11.28515625" style="138" customWidth="1"/>
    <col min="7943" max="7943" width="13.5703125" style="138" customWidth="1"/>
    <col min="7944" max="7944" width="13.85546875" style="138" customWidth="1"/>
    <col min="7945" max="7945" width="11.28515625" style="138" customWidth="1"/>
    <col min="7946" max="7946" width="11" style="138" bestFit="1" customWidth="1"/>
    <col min="7947" max="8192" width="9.140625" style="138"/>
    <col min="8193" max="8193" width="5.85546875" style="138" customWidth="1"/>
    <col min="8194" max="8194" width="7.5703125" style="138" customWidth="1"/>
    <col min="8195" max="8195" width="6.28515625" style="138" customWidth="1"/>
    <col min="8196" max="8196" width="6.5703125" style="138" customWidth="1"/>
    <col min="8197" max="8197" width="49.5703125" style="138" customWidth="1"/>
    <col min="8198" max="8198" width="11.28515625" style="138" customWidth="1"/>
    <col min="8199" max="8199" width="13.5703125" style="138" customWidth="1"/>
    <col min="8200" max="8200" width="13.85546875" style="138" customWidth="1"/>
    <col min="8201" max="8201" width="11.28515625" style="138" customWidth="1"/>
    <col min="8202" max="8202" width="11" style="138" bestFit="1" customWidth="1"/>
    <col min="8203" max="8448" width="9.140625" style="138"/>
    <col min="8449" max="8449" width="5.85546875" style="138" customWidth="1"/>
    <col min="8450" max="8450" width="7.5703125" style="138" customWidth="1"/>
    <col min="8451" max="8451" width="6.28515625" style="138" customWidth="1"/>
    <col min="8452" max="8452" width="6.5703125" style="138" customWidth="1"/>
    <col min="8453" max="8453" width="49.5703125" style="138" customWidth="1"/>
    <col min="8454" max="8454" width="11.28515625" style="138" customWidth="1"/>
    <col min="8455" max="8455" width="13.5703125" style="138" customWidth="1"/>
    <col min="8456" max="8456" width="13.85546875" style="138" customWidth="1"/>
    <col min="8457" max="8457" width="11.28515625" style="138" customWidth="1"/>
    <col min="8458" max="8458" width="11" style="138" bestFit="1" customWidth="1"/>
    <col min="8459" max="8704" width="9.140625" style="138"/>
    <col min="8705" max="8705" width="5.85546875" style="138" customWidth="1"/>
    <col min="8706" max="8706" width="7.5703125" style="138" customWidth="1"/>
    <col min="8707" max="8707" width="6.28515625" style="138" customWidth="1"/>
    <col min="8708" max="8708" width="6.5703125" style="138" customWidth="1"/>
    <col min="8709" max="8709" width="49.5703125" style="138" customWidth="1"/>
    <col min="8710" max="8710" width="11.28515625" style="138" customWidth="1"/>
    <col min="8711" max="8711" width="13.5703125" style="138" customWidth="1"/>
    <col min="8712" max="8712" width="13.85546875" style="138" customWidth="1"/>
    <col min="8713" max="8713" width="11.28515625" style="138" customWidth="1"/>
    <col min="8714" max="8714" width="11" style="138" bestFit="1" customWidth="1"/>
    <col min="8715" max="8960" width="9.140625" style="138"/>
    <col min="8961" max="8961" width="5.85546875" style="138" customWidth="1"/>
    <col min="8962" max="8962" width="7.5703125" style="138" customWidth="1"/>
    <col min="8963" max="8963" width="6.28515625" style="138" customWidth="1"/>
    <col min="8964" max="8964" width="6.5703125" style="138" customWidth="1"/>
    <col min="8965" max="8965" width="49.5703125" style="138" customWidth="1"/>
    <col min="8966" max="8966" width="11.28515625" style="138" customWidth="1"/>
    <col min="8967" max="8967" width="13.5703125" style="138" customWidth="1"/>
    <col min="8968" max="8968" width="13.85546875" style="138" customWidth="1"/>
    <col min="8969" max="8969" width="11.28515625" style="138" customWidth="1"/>
    <col min="8970" max="8970" width="11" style="138" bestFit="1" customWidth="1"/>
    <col min="8971" max="9216" width="9.140625" style="138"/>
    <col min="9217" max="9217" width="5.85546875" style="138" customWidth="1"/>
    <col min="9218" max="9218" width="7.5703125" style="138" customWidth="1"/>
    <col min="9219" max="9219" width="6.28515625" style="138" customWidth="1"/>
    <col min="9220" max="9220" width="6.5703125" style="138" customWidth="1"/>
    <col min="9221" max="9221" width="49.5703125" style="138" customWidth="1"/>
    <col min="9222" max="9222" width="11.28515625" style="138" customWidth="1"/>
    <col min="9223" max="9223" width="13.5703125" style="138" customWidth="1"/>
    <col min="9224" max="9224" width="13.85546875" style="138" customWidth="1"/>
    <col min="9225" max="9225" width="11.28515625" style="138" customWidth="1"/>
    <col min="9226" max="9226" width="11" style="138" bestFit="1" customWidth="1"/>
    <col min="9227" max="9472" width="9.140625" style="138"/>
    <col min="9473" max="9473" width="5.85546875" style="138" customWidth="1"/>
    <col min="9474" max="9474" width="7.5703125" style="138" customWidth="1"/>
    <col min="9475" max="9475" width="6.28515625" style="138" customWidth="1"/>
    <col min="9476" max="9476" width="6.5703125" style="138" customWidth="1"/>
    <col min="9477" max="9477" width="49.5703125" style="138" customWidth="1"/>
    <col min="9478" max="9478" width="11.28515625" style="138" customWidth="1"/>
    <col min="9479" max="9479" width="13.5703125" style="138" customWidth="1"/>
    <col min="9480" max="9480" width="13.85546875" style="138" customWidth="1"/>
    <col min="9481" max="9481" width="11.28515625" style="138" customWidth="1"/>
    <col min="9482" max="9482" width="11" style="138" bestFit="1" customWidth="1"/>
    <col min="9483" max="9728" width="9.140625" style="138"/>
    <col min="9729" max="9729" width="5.85546875" style="138" customWidth="1"/>
    <col min="9730" max="9730" width="7.5703125" style="138" customWidth="1"/>
    <col min="9731" max="9731" width="6.28515625" style="138" customWidth="1"/>
    <col min="9732" max="9732" width="6.5703125" style="138" customWidth="1"/>
    <col min="9733" max="9733" width="49.5703125" style="138" customWidth="1"/>
    <col min="9734" max="9734" width="11.28515625" style="138" customWidth="1"/>
    <col min="9735" max="9735" width="13.5703125" style="138" customWidth="1"/>
    <col min="9736" max="9736" width="13.85546875" style="138" customWidth="1"/>
    <col min="9737" max="9737" width="11.28515625" style="138" customWidth="1"/>
    <col min="9738" max="9738" width="11" style="138" bestFit="1" customWidth="1"/>
    <col min="9739" max="9984" width="9.140625" style="138"/>
    <col min="9985" max="9985" width="5.85546875" style="138" customWidth="1"/>
    <col min="9986" max="9986" width="7.5703125" style="138" customWidth="1"/>
    <col min="9987" max="9987" width="6.28515625" style="138" customWidth="1"/>
    <col min="9988" max="9988" width="6.5703125" style="138" customWidth="1"/>
    <col min="9989" max="9989" width="49.5703125" style="138" customWidth="1"/>
    <col min="9990" max="9990" width="11.28515625" style="138" customWidth="1"/>
    <col min="9991" max="9991" width="13.5703125" style="138" customWidth="1"/>
    <col min="9992" max="9992" width="13.85546875" style="138" customWidth="1"/>
    <col min="9993" max="9993" width="11.28515625" style="138" customWidth="1"/>
    <col min="9994" max="9994" width="11" style="138" bestFit="1" customWidth="1"/>
    <col min="9995" max="10240" width="9.140625" style="138"/>
    <col min="10241" max="10241" width="5.85546875" style="138" customWidth="1"/>
    <col min="10242" max="10242" width="7.5703125" style="138" customWidth="1"/>
    <col min="10243" max="10243" width="6.28515625" style="138" customWidth="1"/>
    <col min="10244" max="10244" width="6.5703125" style="138" customWidth="1"/>
    <col min="10245" max="10245" width="49.5703125" style="138" customWidth="1"/>
    <col min="10246" max="10246" width="11.28515625" style="138" customWidth="1"/>
    <col min="10247" max="10247" width="13.5703125" style="138" customWidth="1"/>
    <col min="10248" max="10248" width="13.85546875" style="138" customWidth="1"/>
    <col min="10249" max="10249" width="11.28515625" style="138" customWidth="1"/>
    <col min="10250" max="10250" width="11" style="138" bestFit="1" customWidth="1"/>
    <col min="10251" max="10496" width="9.140625" style="138"/>
    <col min="10497" max="10497" width="5.85546875" style="138" customWidth="1"/>
    <col min="10498" max="10498" width="7.5703125" style="138" customWidth="1"/>
    <col min="10499" max="10499" width="6.28515625" style="138" customWidth="1"/>
    <col min="10500" max="10500" width="6.5703125" style="138" customWidth="1"/>
    <col min="10501" max="10501" width="49.5703125" style="138" customWidth="1"/>
    <col min="10502" max="10502" width="11.28515625" style="138" customWidth="1"/>
    <col min="10503" max="10503" width="13.5703125" style="138" customWidth="1"/>
    <col min="10504" max="10504" width="13.85546875" style="138" customWidth="1"/>
    <col min="10505" max="10505" width="11.28515625" style="138" customWidth="1"/>
    <col min="10506" max="10506" width="11" style="138" bestFit="1" customWidth="1"/>
    <col min="10507" max="10752" width="9.140625" style="138"/>
    <col min="10753" max="10753" width="5.85546875" style="138" customWidth="1"/>
    <col min="10754" max="10754" width="7.5703125" style="138" customWidth="1"/>
    <col min="10755" max="10755" width="6.28515625" style="138" customWidth="1"/>
    <col min="10756" max="10756" width="6.5703125" style="138" customWidth="1"/>
    <col min="10757" max="10757" width="49.5703125" style="138" customWidth="1"/>
    <col min="10758" max="10758" width="11.28515625" style="138" customWidth="1"/>
    <col min="10759" max="10759" width="13.5703125" style="138" customWidth="1"/>
    <col min="10760" max="10760" width="13.85546875" style="138" customWidth="1"/>
    <col min="10761" max="10761" width="11.28515625" style="138" customWidth="1"/>
    <col min="10762" max="10762" width="11" style="138" bestFit="1" customWidth="1"/>
    <col min="10763" max="11008" width="9.140625" style="138"/>
    <col min="11009" max="11009" width="5.85546875" style="138" customWidth="1"/>
    <col min="11010" max="11010" width="7.5703125" style="138" customWidth="1"/>
    <col min="11011" max="11011" width="6.28515625" style="138" customWidth="1"/>
    <col min="11012" max="11012" width="6.5703125" style="138" customWidth="1"/>
    <col min="11013" max="11013" width="49.5703125" style="138" customWidth="1"/>
    <col min="11014" max="11014" width="11.28515625" style="138" customWidth="1"/>
    <col min="11015" max="11015" width="13.5703125" style="138" customWidth="1"/>
    <col min="11016" max="11016" width="13.85546875" style="138" customWidth="1"/>
    <col min="11017" max="11017" width="11.28515625" style="138" customWidth="1"/>
    <col min="11018" max="11018" width="11" style="138" bestFit="1" customWidth="1"/>
    <col min="11019" max="11264" width="9.140625" style="138"/>
    <col min="11265" max="11265" width="5.85546875" style="138" customWidth="1"/>
    <col min="11266" max="11266" width="7.5703125" style="138" customWidth="1"/>
    <col min="11267" max="11267" width="6.28515625" style="138" customWidth="1"/>
    <col min="11268" max="11268" width="6.5703125" style="138" customWidth="1"/>
    <col min="11269" max="11269" width="49.5703125" style="138" customWidth="1"/>
    <col min="11270" max="11270" width="11.28515625" style="138" customWidth="1"/>
    <col min="11271" max="11271" width="13.5703125" style="138" customWidth="1"/>
    <col min="11272" max="11272" width="13.85546875" style="138" customWidth="1"/>
    <col min="11273" max="11273" width="11.28515625" style="138" customWidth="1"/>
    <col min="11274" max="11274" width="11" style="138" bestFit="1" customWidth="1"/>
    <col min="11275" max="11520" width="9.140625" style="138"/>
    <col min="11521" max="11521" width="5.85546875" style="138" customWidth="1"/>
    <col min="11522" max="11522" width="7.5703125" style="138" customWidth="1"/>
    <col min="11523" max="11523" width="6.28515625" style="138" customWidth="1"/>
    <col min="11524" max="11524" width="6.5703125" style="138" customWidth="1"/>
    <col min="11525" max="11525" width="49.5703125" style="138" customWidth="1"/>
    <col min="11526" max="11526" width="11.28515625" style="138" customWidth="1"/>
    <col min="11527" max="11527" width="13.5703125" style="138" customWidth="1"/>
    <col min="11528" max="11528" width="13.85546875" style="138" customWidth="1"/>
    <col min="11529" max="11529" width="11.28515625" style="138" customWidth="1"/>
    <col min="11530" max="11530" width="11" style="138" bestFit="1" customWidth="1"/>
    <col min="11531" max="11776" width="9.140625" style="138"/>
    <col min="11777" max="11777" width="5.85546875" style="138" customWidth="1"/>
    <col min="11778" max="11778" width="7.5703125" style="138" customWidth="1"/>
    <col min="11779" max="11779" width="6.28515625" style="138" customWidth="1"/>
    <col min="11780" max="11780" width="6.5703125" style="138" customWidth="1"/>
    <col min="11781" max="11781" width="49.5703125" style="138" customWidth="1"/>
    <col min="11782" max="11782" width="11.28515625" style="138" customWidth="1"/>
    <col min="11783" max="11783" width="13.5703125" style="138" customWidth="1"/>
    <col min="11784" max="11784" width="13.85546875" style="138" customWidth="1"/>
    <col min="11785" max="11785" width="11.28515625" style="138" customWidth="1"/>
    <col min="11786" max="11786" width="11" style="138" bestFit="1" customWidth="1"/>
    <col min="11787" max="12032" width="9.140625" style="138"/>
    <col min="12033" max="12033" width="5.85546875" style="138" customWidth="1"/>
    <col min="12034" max="12034" width="7.5703125" style="138" customWidth="1"/>
    <col min="12035" max="12035" width="6.28515625" style="138" customWidth="1"/>
    <col min="12036" max="12036" width="6.5703125" style="138" customWidth="1"/>
    <col min="12037" max="12037" width="49.5703125" style="138" customWidth="1"/>
    <col min="12038" max="12038" width="11.28515625" style="138" customWidth="1"/>
    <col min="12039" max="12039" width="13.5703125" style="138" customWidth="1"/>
    <col min="12040" max="12040" width="13.85546875" style="138" customWidth="1"/>
    <col min="12041" max="12041" width="11.28515625" style="138" customWidth="1"/>
    <col min="12042" max="12042" width="11" style="138" bestFit="1" customWidth="1"/>
    <col min="12043" max="12288" width="9.140625" style="138"/>
    <col min="12289" max="12289" width="5.85546875" style="138" customWidth="1"/>
    <col min="12290" max="12290" width="7.5703125" style="138" customWidth="1"/>
    <col min="12291" max="12291" width="6.28515625" style="138" customWidth="1"/>
    <col min="12292" max="12292" width="6.5703125" style="138" customWidth="1"/>
    <col min="12293" max="12293" width="49.5703125" style="138" customWidth="1"/>
    <col min="12294" max="12294" width="11.28515625" style="138" customWidth="1"/>
    <col min="12295" max="12295" width="13.5703125" style="138" customWidth="1"/>
    <col min="12296" max="12296" width="13.85546875" style="138" customWidth="1"/>
    <col min="12297" max="12297" width="11.28515625" style="138" customWidth="1"/>
    <col min="12298" max="12298" width="11" style="138" bestFit="1" customWidth="1"/>
    <col min="12299" max="12544" width="9.140625" style="138"/>
    <col min="12545" max="12545" width="5.85546875" style="138" customWidth="1"/>
    <col min="12546" max="12546" width="7.5703125" style="138" customWidth="1"/>
    <col min="12547" max="12547" width="6.28515625" style="138" customWidth="1"/>
    <col min="12548" max="12548" width="6.5703125" style="138" customWidth="1"/>
    <col min="12549" max="12549" width="49.5703125" style="138" customWidth="1"/>
    <col min="12550" max="12550" width="11.28515625" style="138" customWidth="1"/>
    <col min="12551" max="12551" width="13.5703125" style="138" customWidth="1"/>
    <col min="12552" max="12552" width="13.85546875" style="138" customWidth="1"/>
    <col min="12553" max="12553" width="11.28515625" style="138" customWidth="1"/>
    <col min="12554" max="12554" width="11" style="138" bestFit="1" customWidth="1"/>
    <col min="12555" max="12800" width="9.140625" style="138"/>
    <col min="12801" max="12801" width="5.85546875" style="138" customWidth="1"/>
    <col min="12802" max="12802" width="7.5703125" style="138" customWidth="1"/>
    <col min="12803" max="12803" width="6.28515625" style="138" customWidth="1"/>
    <col min="12804" max="12804" width="6.5703125" style="138" customWidth="1"/>
    <col min="12805" max="12805" width="49.5703125" style="138" customWidth="1"/>
    <col min="12806" max="12806" width="11.28515625" style="138" customWidth="1"/>
    <col min="12807" max="12807" width="13.5703125" style="138" customWidth="1"/>
    <col min="12808" max="12808" width="13.85546875" style="138" customWidth="1"/>
    <col min="12809" max="12809" width="11.28515625" style="138" customWidth="1"/>
    <col min="12810" max="12810" width="11" style="138" bestFit="1" customWidth="1"/>
    <col min="12811" max="13056" width="9.140625" style="138"/>
    <col min="13057" max="13057" width="5.85546875" style="138" customWidth="1"/>
    <col min="13058" max="13058" width="7.5703125" style="138" customWidth="1"/>
    <col min="13059" max="13059" width="6.28515625" style="138" customWidth="1"/>
    <col min="13060" max="13060" width="6.5703125" style="138" customWidth="1"/>
    <col min="13061" max="13061" width="49.5703125" style="138" customWidth="1"/>
    <col min="13062" max="13062" width="11.28515625" style="138" customWidth="1"/>
    <col min="13063" max="13063" width="13.5703125" style="138" customWidth="1"/>
    <col min="13064" max="13064" width="13.85546875" style="138" customWidth="1"/>
    <col min="13065" max="13065" width="11.28515625" style="138" customWidth="1"/>
    <col min="13066" max="13066" width="11" style="138" bestFit="1" customWidth="1"/>
    <col min="13067" max="13312" width="9.140625" style="138"/>
    <col min="13313" max="13313" width="5.85546875" style="138" customWidth="1"/>
    <col min="13314" max="13314" width="7.5703125" style="138" customWidth="1"/>
    <col min="13315" max="13315" width="6.28515625" style="138" customWidth="1"/>
    <col min="13316" max="13316" width="6.5703125" style="138" customWidth="1"/>
    <col min="13317" max="13317" width="49.5703125" style="138" customWidth="1"/>
    <col min="13318" max="13318" width="11.28515625" style="138" customWidth="1"/>
    <col min="13319" max="13319" width="13.5703125" style="138" customWidth="1"/>
    <col min="13320" max="13320" width="13.85546875" style="138" customWidth="1"/>
    <col min="13321" max="13321" width="11.28515625" style="138" customWidth="1"/>
    <col min="13322" max="13322" width="11" style="138" bestFit="1" customWidth="1"/>
    <col min="13323" max="13568" width="9.140625" style="138"/>
    <col min="13569" max="13569" width="5.85546875" style="138" customWidth="1"/>
    <col min="13570" max="13570" width="7.5703125" style="138" customWidth="1"/>
    <col min="13571" max="13571" width="6.28515625" style="138" customWidth="1"/>
    <col min="13572" max="13572" width="6.5703125" style="138" customWidth="1"/>
    <col min="13573" max="13573" width="49.5703125" style="138" customWidth="1"/>
    <col min="13574" max="13574" width="11.28515625" style="138" customWidth="1"/>
    <col min="13575" max="13575" width="13.5703125" style="138" customWidth="1"/>
    <col min="13576" max="13576" width="13.85546875" style="138" customWidth="1"/>
    <col min="13577" max="13577" width="11.28515625" style="138" customWidth="1"/>
    <col min="13578" max="13578" width="11" style="138" bestFit="1" customWidth="1"/>
    <col min="13579" max="13824" width="9.140625" style="138"/>
    <col min="13825" max="13825" width="5.85546875" style="138" customWidth="1"/>
    <col min="13826" max="13826" width="7.5703125" style="138" customWidth="1"/>
    <col min="13827" max="13827" width="6.28515625" style="138" customWidth="1"/>
    <col min="13828" max="13828" width="6.5703125" style="138" customWidth="1"/>
    <col min="13829" max="13829" width="49.5703125" style="138" customWidth="1"/>
    <col min="13830" max="13830" width="11.28515625" style="138" customWidth="1"/>
    <col min="13831" max="13831" width="13.5703125" style="138" customWidth="1"/>
    <col min="13832" max="13832" width="13.85546875" style="138" customWidth="1"/>
    <col min="13833" max="13833" width="11.28515625" style="138" customWidth="1"/>
    <col min="13834" max="13834" width="11" style="138" bestFit="1" customWidth="1"/>
    <col min="13835" max="14080" width="9.140625" style="138"/>
    <col min="14081" max="14081" width="5.85546875" style="138" customWidth="1"/>
    <col min="14082" max="14082" width="7.5703125" style="138" customWidth="1"/>
    <col min="14083" max="14083" width="6.28515625" style="138" customWidth="1"/>
    <col min="14084" max="14084" width="6.5703125" style="138" customWidth="1"/>
    <col min="14085" max="14085" width="49.5703125" style="138" customWidth="1"/>
    <col min="14086" max="14086" width="11.28515625" style="138" customWidth="1"/>
    <col min="14087" max="14087" width="13.5703125" style="138" customWidth="1"/>
    <col min="14088" max="14088" width="13.85546875" style="138" customWidth="1"/>
    <col min="14089" max="14089" width="11.28515625" style="138" customWidth="1"/>
    <col min="14090" max="14090" width="11" style="138" bestFit="1" customWidth="1"/>
    <col min="14091" max="14336" width="9.140625" style="138"/>
    <col min="14337" max="14337" width="5.85546875" style="138" customWidth="1"/>
    <col min="14338" max="14338" width="7.5703125" style="138" customWidth="1"/>
    <col min="14339" max="14339" width="6.28515625" style="138" customWidth="1"/>
    <col min="14340" max="14340" width="6.5703125" style="138" customWidth="1"/>
    <col min="14341" max="14341" width="49.5703125" style="138" customWidth="1"/>
    <col min="14342" max="14342" width="11.28515625" style="138" customWidth="1"/>
    <col min="14343" max="14343" width="13.5703125" style="138" customWidth="1"/>
    <col min="14344" max="14344" width="13.85546875" style="138" customWidth="1"/>
    <col min="14345" max="14345" width="11.28515625" style="138" customWidth="1"/>
    <col min="14346" max="14346" width="11" style="138" bestFit="1" customWidth="1"/>
    <col min="14347" max="14592" width="9.140625" style="138"/>
    <col min="14593" max="14593" width="5.85546875" style="138" customWidth="1"/>
    <col min="14594" max="14594" width="7.5703125" style="138" customWidth="1"/>
    <col min="14595" max="14595" width="6.28515625" style="138" customWidth="1"/>
    <col min="14596" max="14596" width="6.5703125" style="138" customWidth="1"/>
    <col min="14597" max="14597" width="49.5703125" style="138" customWidth="1"/>
    <col min="14598" max="14598" width="11.28515625" style="138" customWidth="1"/>
    <col min="14599" max="14599" width="13.5703125" style="138" customWidth="1"/>
    <col min="14600" max="14600" width="13.85546875" style="138" customWidth="1"/>
    <col min="14601" max="14601" width="11.28515625" style="138" customWidth="1"/>
    <col min="14602" max="14602" width="11" style="138" bestFit="1" customWidth="1"/>
    <col min="14603" max="14848" width="9.140625" style="138"/>
    <col min="14849" max="14849" width="5.85546875" style="138" customWidth="1"/>
    <col min="14850" max="14850" width="7.5703125" style="138" customWidth="1"/>
    <col min="14851" max="14851" width="6.28515625" style="138" customWidth="1"/>
    <col min="14852" max="14852" width="6.5703125" style="138" customWidth="1"/>
    <col min="14853" max="14853" width="49.5703125" style="138" customWidth="1"/>
    <col min="14854" max="14854" width="11.28515625" style="138" customWidth="1"/>
    <col min="14855" max="14855" width="13.5703125" style="138" customWidth="1"/>
    <col min="14856" max="14856" width="13.85546875" style="138" customWidth="1"/>
    <col min="14857" max="14857" width="11.28515625" style="138" customWidth="1"/>
    <col min="14858" max="14858" width="11" style="138" bestFit="1" customWidth="1"/>
    <col min="14859" max="15104" width="9.140625" style="138"/>
    <col min="15105" max="15105" width="5.85546875" style="138" customWidth="1"/>
    <col min="15106" max="15106" width="7.5703125" style="138" customWidth="1"/>
    <col min="15107" max="15107" width="6.28515625" style="138" customWidth="1"/>
    <col min="15108" max="15108" width="6.5703125" style="138" customWidth="1"/>
    <col min="15109" max="15109" width="49.5703125" style="138" customWidth="1"/>
    <col min="15110" max="15110" width="11.28515625" style="138" customWidth="1"/>
    <col min="15111" max="15111" width="13.5703125" style="138" customWidth="1"/>
    <col min="15112" max="15112" width="13.85546875" style="138" customWidth="1"/>
    <col min="15113" max="15113" width="11.28515625" style="138" customWidth="1"/>
    <col min="15114" max="15114" width="11" style="138" bestFit="1" customWidth="1"/>
    <col min="15115" max="15360" width="9.140625" style="138"/>
    <col min="15361" max="15361" width="5.85546875" style="138" customWidth="1"/>
    <col min="15362" max="15362" width="7.5703125" style="138" customWidth="1"/>
    <col min="15363" max="15363" width="6.28515625" style="138" customWidth="1"/>
    <col min="15364" max="15364" width="6.5703125" style="138" customWidth="1"/>
    <col min="15365" max="15365" width="49.5703125" style="138" customWidth="1"/>
    <col min="15366" max="15366" width="11.28515625" style="138" customWidth="1"/>
    <col min="15367" max="15367" width="13.5703125" style="138" customWidth="1"/>
    <col min="15368" max="15368" width="13.85546875" style="138" customWidth="1"/>
    <col min="15369" max="15369" width="11.28515625" style="138" customWidth="1"/>
    <col min="15370" max="15370" width="11" style="138" bestFit="1" customWidth="1"/>
    <col min="15371" max="15616" width="9.140625" style="138"/>
    <col min="15617" max="15617" width="5.85546875" style="138" customWidth="1"/>
    <col min="15618" max="15618" width="7.5703125" style="138" customWidth="1"/>
    <col min="15619" max="15619" width="6.28515625" style="138" customWidth="1"/>
    <col min="15620" max="15620" width="6.5703125" style="138" customWidth="1"/>
    <col min="15621" max="15621" width="49.5703125" style="138" customWidth="1"/>
    <col min="15622" max="15622" width="11.28515625" style="138" customWidth="1"/>
    <col min="15623" max="15623" width="13.5703125" style="138" customWidth="1"/>
    <col min="15624" max="15624" width="13.85546875" style="138" customWidth="1"/>
    <col min="15625" max="15625" width="11.28515625" style="138" customWidth="1"/>
    <col min="15626" max="15626" width="11" style="138" bestFit="1" customWidth="1"/>
    <col min="15627" max="15872" width="9.140625" style="138"/>
    <col min="15873" max="15873" width="5.85546875" style="138" customWidth="1"/>
    <col min="15874" max="15874" width="7.5703125" style="138" customWidth="1"/>
    <col min="15875" max="15875" width="6.28515625" style="138" customWidth="1"/>
    <col min="15876" max="15876" width="6.5703125" style="138" customWidth="1"/>
    <col min="15877" max="15877" width="49.5703125" style="138" customWidth="1"/>
    <col min="15878" max="15878" width="11.28515625" style="138" customWidth="1"/>
    <col min="15879" max="15879" width="13.5703125" style="138" customWidth="1"/>
    <col min="15880" max="15880" width="13.85546875" style="138" customWidth="1"/>
    <col min="15881" max="15881" width="11.28515625" style="138" customWidth="1"/>
    <col min="15882" max="15882" width="11" style="138" bestFit="1" customWidth="1"/>
    <col min="15883" max="16128" width="9.140625" style="138"/>
    <col min="16129" max="16129" width="5.85546875" style="138" customWidth="1"/>
    <col min="16130" max="16130" width="7.5703125" style="138" customWidth="1"/>
    <col min="16131" max="16131" width="6.28515625" style="138" customWidth="1"/>
    <col min="16132" max="16132" width="6.5703125" style="138" customWidth="1"/>
    <col min="16133" max="16133" width="49.5703125" style="138" customWidth="1"/>
    <col min="16134" max="16134" width="11.28515625" style="138" customWidth="1"/>
    <col min="16135" max="16135" width="13.5703125" style="138" customWidth="1"/>
    <col min="16136" max="16136" width="13.85546875" style="138" customWidth="1"/>
    <col min="16137" max="16137" width="11.28515625" style="138" customWidth="1"/>
    <col min="16138" max="16138" width="11" style="138" bestFit="1" customWidth="1"/>
    <col min="16139" max="16384" width="9.140625" style="138"/>
  </cols>
  <sheetData>
    <row r="1" spans="1:10" ht="20.25">
      <c r="A1" s="137" t="s">
        <v>720</v>
      </c>
      <c r="B1" s="137"/>
      <c r="C1" s="137"/>
      <c r="D1" s="137"/>
      <c r="E1" s="137"/>
      <c r="F1" s="137"/>
      <c r="G1" s="137"/>
      <c r="H1" s="137"/>
    </row>
    <row r="2" spans="1:10" ht="36" customHeight="1">
      <c r="A2" s="95" t="s">
        <v>721</v>
      </c>
      <c r="B2" s="95"/>
      <c r="C2" s="95"/>
      <c r="D2" s="95"/>
      <c r="E2" s="95"/>
      <c r="F2" s="95"/>
      <c r="G2" s="95"/>
      <c r="H2" s="95"/>
    </row>
    <row r="3" spans="1:10">
      <c r="A3" s="43" t="s">
        <v>689</v>
      </c>
      <c r="B3" s="44"/>
      <c r="C3" s="45"/>
      <c r="D3" s="45"/>
      <c r="E3" s="46"/>
      <c r="F3" s="43"/>
    </row>
    <row r="4" spans="1:10" ht="18" thickBot="1">
      <c r="B4" s="48"/>
      <c r="C4" s="49"/>
      <c r="D4" s="49"/>
      <c r="E4" s="50"/>
      <c r="G4" s="139" t="s">
        <v>690</v>
      </c>
      <c r="H4" s="139"/>
    </row>
    <row r="5" spans="1:10" s="148" customFormat="1" ht="15.75" customHeight="1" thickBot="1">
      <c r="A5" s="140" t="s">
        <v>325</v>
      </c>
      <c r="B5" s="141" t="s">
        <v>326</v>
      </c>
      <c r="C5" s="142" t="s">
        <v>327</v>
      </c>
      <c r="D5" s="143" t="s">
        <v>328</v>
      </c>
      <c r="E5" s="144" t="s">
        <v>329</v>
      </c>
      <c r="F5" s="145" t="s">
        <v>722</v>
      </c>
      <c r="G5" s="146" t="s">
        <v>694</v>
      </c>
      <c r="H5" s="147"/>
    </row>
    <row r="6" spans="1:10" s="156" customFormat="1" ht="32.25" customHeight="1" thickBot="1">
      <c r="A6" s="149"/>
      <c r="B6" s="150"/>
      <c r="C6" s="151"/>
      <c r="D6" s="152"/>
      <c r="E6" s="153"/>
      <c r="F6" s="154"/>
      <c r="G6" s="155" t="s">
        <v>695</v>
      </c>
      <c r="H6" s="155" t="s">
        <v>696</v>
      </c>
    </row>
    <row r="7" spans="1:10" s="163" customFormat="1" ht="18" thickBot="1">
      <c r="A7" s="157" t="s">
        <v>73</v>
      </c>
      <c r="B7" s="158" t="s">
        <v>74</v>
      </c>
      <c r="C7" s="158" t="s">
        <v>75</v>
      </c>
      <c r="D7" s="159" t="s">
        <v>330</v>
      </c>
      <c r="E7" s="160" t="s">
        <v>331</v>
      </c>
      <c r="F7" s="160" t="s">
        <v>350</v>
      </c>
      <c r="G7" s="161" t="s">
        <v>353</v>
      </c>
      <c r="H7" s="162" t="s">
        <v>355</v>
      </c>
    </row>
    <row r="8" spans="1:10" s="172" customFormat="1" ht="45" thickBot="1">
      <c r="A8" s="164">
        <v>2000</v>
      </c>
      <c r="B8" s="165" t="s">
        <v>70</v>
      </c>
      <c r="C8" s="166" t="s">
        <v>0</v>
      </c>
      <c r="D8" s="167" t="s">
        <v>0</v>
      </c>
      <c r="E8" s="168" t="s">
        <v>332</v>
      </c>
      <c r="F8" s="169">
        <f>F9+F44+F62+F88+F141+F161+F181+F210+F240+F271+F303</f>
        <v>694723.34199999995</v>
      </c>
      <c r="G8" s="169">
        <f>G9+G44+G62+G88+G141+G161+G181+G210+G240+G271+G303</f>
        <v>663637.79999999993</v>
      </c>
      <c r="H8" s="170">
        <f>H9+H88+H141+H161+H210+H240+H271+H303</f>
        <v>31085.542000000001</v>
      </c>
      <c r="I8" s="171"/>
      <c r="J8" s="171"/>
    </row>
    <row r="9" spans="1:10" s="182" customFormat="1" ht="60">
      <c r="A9" s="173">
        <v>2100</v>
      </c>
      <c r="B9" s="174" t="s">
        <v>71</v>
      </c>
      <c r="C9" s="175" t="s">
        <v>72</v>
      </c>
      <c r="D9" s="176" t="s">
        <v>72</v>
      </c>
      <c r="E9" s="177" t="s">
        <v>333</v>
      </c>
      <c r="F9" s="178">
        <f>G9+H9</f>
        <v>215289.924</v>
      </c>
      <c r="G9" s="179">
        <f>G11+G16+G20+G25+G28+G31+G34+G37</f>
        <v>206520.82399999999</v>
      </c>
      <c r="H9" s="180">
        <f>H11+H16+H20+H25+H28+H31+H34+H37</f>
        <v>8769.0999999999985</v>
      </c>
      <c r="I9" s="181"/>
    </row>
    <row r="10" spans="1:10">
      <c r="A10" s="183"/>
      <c r="B10" s="174"/>
      <c r="C10" s="175"/>
      <c r="D10" s="176"/>
      <c r="E10" s="184" t="s">
        <v>334</v>
      </c>
      <c r="F10" s="185"/>
      <c r="G10" s="186"/>
      <c r="H10" s="187"/>
    </row>
    <row r="11" spans="1:10" s="194" customFormat="1" ht="40.5">
      <c r="A11" s="188">
        <v>2110</v>
      </c>
      <c r="B11" s="174" t="s">
        <v>71</v>
      </c>
      <c r="C11" s="21" t="s">
        <v>73</v>
      </c>
      <c r="D11" s="189" t="s">
        <v>72</v>
      </c>
      <c r="E11" s="190" t="s">
        <v>335</v>
      </c>
      <c r="F11" s="191">
        <f>F13</f>
        <v>201937.62400000001</v>
      </c>
      <c r="G11" s="192">
        <f>G13</f>
        <v>196168.524</v>
      </c>
      <c r="H11" s="193">
        <f>H13</f>
        <v>5769.0999999999995</v>
      </c>
    </row>
    <row r="12" spans="1:10" s="194" customFormat="1" ht="15" customHeight="1">
      <c r="A12" s="188"/>
      <c r="B12" s="174"/>
      <c r="C12" s="21"/>
      <c r="D12" s="189"/>
      <c r="E12" s="184" t="s">
        <v>235</v>
      </c>
      <c r="F12" s="195"/>
      <c r="G12" s="196"/>
      <c r="H12" s="193"/>
    </row>
    <row r="13" spans="1:10" ht="27">
      <c r="A13" s="188">
        <v>2111</v>
      </c>
      <c r="B13" s="197" t="s">
        <v>71</v>
      </c>
      <c r="C13" s="22" t="s">
        <v>73</v>
      </c>
      <c r="D13" s="198" t="s">
        <v>73</v>
      </c>
      <c r="E13" s="184" t="s">
        <v>336</v>
      </c>
      <c r="F13" s="199">
        <f>G13+H13</f>
        <v>201937.62400000001</v>
      </c>
      <c r="G13" s="200">
        <f>169756.9+177.8-7000-22.5+200+38641.3+0.024-5900+315</f>
        <v>196168.524</v>
      </c>
      <c r="H13" s="201">
        <f>4947.9+9.2+317+495</f>
        <v>5769.0999999999995</v>
      </c>
    </row>
    <row r="14" spans="1:10">
      <c r="A14" s="188">
        <v>2112</v>
      </c>
      <c r="B14" s="197" t="s">
        <v>71</v>
      </c>
      <c r="C14" s="22" t="s">
        <v>73</v>
      </c>
      <c r="D14" s="198" t="s">
        <v>74</v>
      </c>
      <c r="E14" s="184" t="s">
        <v>337</v>
      </c>
      <c r="F14" s="202"/>
      <c r="G14" s="203"/>
      <c r="H14" s="204"/>
    </row>
    <row r="15" spans="1:10">
      <c r="A15" s="188">
        <v>2113</v>
      </c>
      <c r="B15" s="197" t="s">
        <v>71</v>
      </c>
      <c r="C15" s="22" t="s">
        <v>73</v>
      </c>
      <c r="D15" s="198" t="s">
        <v>75</v>
      </c>
      <c r="E15" s="184" t="s">
        <v>338</v>
      </c>
      <c r="F15" s="202"/>
      <c r="G15" s="203"/>
      <c r="H15" s="204"/>
    </row>
    <row r="16" spans="1:10">
      <c r="A16" s="188">
        <v>2120</v>
      </c>
      <c r="B16" s="174" t="s">
        <v>71</v>
      </c>
      <c r="C16" s="21" t="s">
        <v>74</v>
      </c>
      <c r="D16" s="189" t="s">
        <v>72</v>
      </c>
      <c r="E16" s="190" t="s">
        <v>339</v>
      </c>
      <c r="F16" s="202"/>
      <c r="G16" s="203"/>
      <c r="H16" s="204"/>
    </row>
    <row r="17" spans="1:8" s="194" customFormat="1" ht="15" customHeight="1">
      <c r="A17" s="188"/>
      <c r="B17" s="174"/>
      <c r="C17" s="21"/>
      <c r="D17" s="189"/>
      <c r="E17" s="184" t="s">
        <v>235</v>
      </c>
      <c r="F17" s="195"/>
      <c r="G17" s="196"/>
      <c r="H17" s="193"/>
    </row>
    <row r="18" spans="1:8">
      <c r="A18" s="188">
        <v>2121</v>
      </c>
      <c r="B18" s="197" t="s">
        <v>71</v>
      </c>
      <c r="C18" s="22" t="s">
        <v>74</v>
      </c>
      <c r="D18" s="198" t="s">
        <v>73</v>
      </c>
      <c r="E18" s="205" t="s">
        <v>340</v>
      </c>
      <c r="F18" s="202"/>
      <c r="G18" s="203"/>
      <c r="H18" s="204"/>
    </row>
    <row r="19" spans="1:8" ht="27">
      <c r="A19" s="188">
        <v>2122</v>
      </c>
      <c r="B19" s="197" t="s">
        <v>71</v>
      </c>
      <c r="C19" s="22" t="s">
        <v>74</v>
      </c>
      <c r="D19" s="198" t="s">
        <v>74</v>
      </c>
      <c r="E19" s="184" t="s">
        <v>341</v>
      </c>
      <c r="F19" s="202"/>
      <c r="G19" s="203"/>
      <c r="H19" s="204"/>
    </row>
    <row r="20" spans="1:8">
      <c r="A20" s="188">
        <v>2130</v>
      </c>
      <c r="B20" s="174" t="s">
        <v>71</v>
      </c>
      <c r="C20" s="21" t="s">
        <v>75</v>
      </c>
      <c r="D20" s="189" t="s">
        <v>72</v>
      </c>
      <c r="E20" s="190" t="s">
        <v>342</v>
      </c>
      <c r="F20" s="203">
        <f>F24</f>
        <v>3765.3</v>
      </c>
      <c r="G20" s="203">
        <f>G24</f>
        <v>3765.3</v>
      </c>
      <c r="H20" s="206">
        <f>H24</f>
        <v>0</v>
      </c>
    </row>
    <row r="21" spans="1:8" s="194" customFormat="1" ht="15" customHeight="1">
      <c r="A21" s="188"/>
      <c r="B21" s="174"/>
      <c r="C21" s="21"/>
      <c r="D21" s="189"/>
      <c r="E21" s="184" t="s">
        <v>235</v>
      </c>
      <c r="F21" s="195"/>
      <c r="G21" s="196"/>
      <c r="H21" s="193"/>
    </row>
    <row r="22" spans="1:8" ht="27">
      <c r="A22" s="188">
        <v>2131</v>
      </c>
      <c r="B22" s="197" t="s">
        <v>71</v>
      </c>
      <c r="C22" s="22" t="s">
        <v>75</v>
      </c>
      <c r="D22" s="198" t="s">
        <v>73</v>
      </c>
      <c r="E22" s="184" t="s">
        <v>343</v>
      </c>
      <c r="F22" s="202"/>
      <c r="G22" s="203"/>
      <c r="H22" s="204"/>
    </row>
    <row r="23" spans="1:8" ht="27">
      <c r="A23" s="188">
        <v>2132</v>
      </c>
      <c r="B23" s="197" t="s">
        <v>71</v>
      </c>
      <c r="C23" s="22" t="s">
        <v>75</v>
      </c>
      <c r="D23" s="198" t="s">
        <v>74</v>
      </c>
      <c r="E23" s="184" t="s">
        <v>344</v>
      </c>
      <c r="F23" s="202"/>
      <c r="G23" s="203"/>
      <c r="H23" s="204"/>
    </row>
    <row r="24" spans="1:8">
      <c r="A24" s="188">
        <v>2133</v>
      </c>
      <c r="B24" s="197" t="s">
        <v>71</v>
      </c>
      <c r="C24" s="22" t="s">
        <v>75</v>
      </c>
      <c r="D24" s="198" t="s">
        <v>75</v>
      </c>
      <c r="E24" s="184" t="s">
        <v>345</v>
      </c>
      <c r="F24" s="202">
        <f>G24+H24</f>
        <v>3765.3</v>
      </c>
      <c r="G24" s="203">
        <f>3394.3-200+571</f>
        <v>3765.3</v>
      </c>
      <c r="H24" s="206"/>
    </row>
    <row r="25" spans="1:8">
      <c r="A25" s="188">
        <v>2140</v>
      </c>
      <c r="B25" s="174" t="s">
        <v>71</v>
      </c>
      <c r="C25" s="21" t="s">
        <v>330</v>
      </c>
      <c r="D25" s="189" t="s">
        <v>72</v>
      </c>
      <c r="E25" s="190" t="s">
        <v>346</v>
      </c>
      <c r="F25" s="202"/>
      <c r="G25" s="203"/>
      <c r="H25" s="204"/>
    </row>
    <row r="26" spans="1:8" s="194" customFormat="1" ht="15" customHeight="1">
      <c r="A26" s="188"/>
      <c r="B26" s="174"/>
      <c r="C26" s="21"/>
      <c r="D26" s="189"/>
      <c r="E26" s="184" t="s">
        <v>235</v>
      </c>
      <c r="F26" s="195"/>
      <c r="G26" s="196"/>
      <c r="H26" s="193"/>
    </row>
    <row r="27" spans="1:8">
      <c r="A27" s="188">
        <v>2141</v>
      </c>
      <c r="B27" s="197" t="s">
        <v>71</v>
      </c>
      <c r="C27" s="22" t="s">
        <v>330</v>
      </c>
      <c r="D27" s="198" t="s">
        <v>73</v>
      </c>
      <c r="E27" s="184" t="s">
        <v>347</v>
      </c>
      <c r="F27" s="202"/>
      <c r="G27" s="203"/>
      <c r="H27" s="204"/>
    </row>
    <row r="28" spans="1:8" ht="27">
      <c r="A28" s="188">
        <v>2150</v>
      </c>
      <c r="B28" s="174" t="s">
        <v>71</v>
      </c>
      <c r="C28" s="21" t="s">
        <v>331</v>
      </c>
      <c r="D28" s="189" t="s">
        <v>72</v>
      </c>
      <c r="E28" s="190" t="s">
        <v>348</v>
      </c>
      <c r="F28" s="202"/>
      <c r="G28" s="203"/>
      <c r="H28" s="204"/>
    </row>
    <row r="29" spans="1:8" s="194" customFormat="1" ht="15" customHeight="1">
      <c r="A29" s="188"/>
      <c r="B29" s="174"/>
      <c r="C29" s="21"/>
      <c r="D29" s="189"/>
      <c r="E29" s="184" t="s">
        <v>235</v>
      </c>
      <c r="F29" s="195"/>
      <c r="G29" s="196"/>
      <c r="H29" s="193"/>
    </row>
    <row r="30" spans="1:8" ht="27">
      <c r="A30" s="188">
        <v>2151</v>
      </c>
      <c r="B30" s="197" t="s">
        <v>71</v>
      </c>
      <c r="C30" s="22" t="s">
        <v>331</v>
      </c>
      <c r="D30" s="198" t="s">
        <v>73</v>
      </c>
      <c r="E30" s="184" t="s">
        <v>349</v>
      </c>
      <c r="F30" s="202"/>
      <c r="G30" s="203"/>
      <c r="H30" s="204"/>
    </row>
    <row r="31" spans="1:8" ht="27">
      <c r="A31" s="188">
        <v>2160</v>
      </c>
      <c r="B31" s="174" t="s">
        <v>71</v>
      </c>
      <c r="C31" s="21" t="s">
        <v>350</v>
      </c>
      <c r="D31" s="189" t="s">
        <v>72</v>
      </c>
      <c r="E31" s="190" t="s">
        <v>351</v>
      </c>
      <c r="F31" s="200">
        <f>F33</f>
        <v>9587</v>
      </c>
      <c r="G31" s="200">
        <f>G33</f>
        <v>6587</v>
      </c>
      <c r="H31" s="207">
        <f>H33</f>
        <v>3000</v>
      </c>
    </row>
    <row r="32" spans="1:8" s="194" customFormat="1" ht="15" customHeight="1">
      <c r="A32" s="188"/>
      <c r="B32" s="174"/>
      <c r="C32" s="21"/>
      <c r="D32" s="189"/>
      <c r="E32" s="184" t="s">
        <v>235</v>
      </c>
      <c r="F32" s="208"/>
      <c r="G32" s="192"/>
      <c r="H32" s="209"/>
    </row>
    <row r="33" spans="1:8" ht="27">
      <c r="A33" s="188">
        <v>2161</v>
      </c>
      <c r="B33" s="197" t="s">
        <v>71</v>
      </c>
      <c r="C33" s="22" t="s">
        <v>350</v>
      </c>
      <c r="D33" s="198" t="s">
        <v>73</v>
      </c>
      <c r="E33" s="184" t="s">
        <v>352</v>
      </c>
      <c r="F33" s="199">
        <f>G33+H33</f>
        <v>9587</v>
      </c>
      <c r="G33" s="200">
        <f>6432.5+154.5</f>
        <v>6587</v>
      </c>
      <c r="H33" s="210">
        <v>3000</v>
      </c>
    </row>
    <row r="34" spans="1:8">
      <c r="A34" s="188">
        <v>2170</v>
      </c>
      <c r="B34" s="174" t="s">
        <v>71</v>
      </c>
      <c r="C34" s="21" t="s">
        <v>353</v>
      </c>
      <c r="D34" s="189" t="s">
        <v>72</v>
      </c>
      <c r="E34" s="190" t="s">
        <v>354</v>
      </c>
      <c r="F34" s="202"/>
      <c r="G34" s="203"/>
      <c r="H34" s="204"/>
    </row>
    <row r="35" spans="1:8" s="194" customFormat="1" ht="15" customHeight="1">
      <c r="A35" s="188"/>
      <c r="B35" s="174"/>
      <c r="C35" s="21"/>
      <c r="D35" s="189"/>
      <c r="E35" s="184" t="s">
        <v>235</v>
      </c>
      <c r="F35" s="195"/>
      <c r="G35" s="196"/>
      <c r="H35" s="193"/>
    </row>
    <row r="36" spans="1:8">
      <c r="A36" s="188">
        <v>2171</v>
      </c>
      <c r="B36" s="197" t="s">
        <v>71</v>
      </c>
      <c r="C36" s="22" t="s">
        <v>353</v>
      </c>
      <c r="D36" s="198" t="s">
        <v>73</v>
      </c>
      <c r="E36" s="184" t="s">
        <v>354</v>
      </c>
      <c r="F36" s="202"/>
      <c r="G36" s="203"/>
      <c r="H36" s="204"/>
    </row>
    <row r="37" spans="1:8" ht="27">
      <c r="A37" s="188">
        <v>2180</v>
      </c>
      <c r="B37" s="174" t="s">
        <v>71</v>
      </c>
      <c r="C37" s="21" t="s">
        <v>355</v>
      </c>
      <c r="D37" s="189" t="s">
        <v>72</v>
      </c>
      <c r="E37" s="190" t="s">
        <v>356</v>
      </c>
      <c r="F37" s="202"/>
      <c r="G37" s="203"/>
      <c r="H37" s="204"/>
    </row>
    <row r="38" spans="1:8" s="194" customFormat="1" ht="15" customHeight="1">
      <c r="A38" s="188"/>
      <c r="B38" s="174"/>
      <c r="C38" s="21"/>
      <c r="D38" s="189"/>
      <c r="E38" s="184" t="s">
        <v>235</v>
      </c>
      <c r="F38" s="195"/>
      <c r="G38" s="196"/>
      <c r="H38" s="193"/>
    </row>
    <row r="39" spans="1:8" ht="27">
      <c r="A39" s="188">
        <v>2181</v>
      </c>
      <c r="B39" s="197" t="s">
        <v>71</v>
      </c>
      <c r="C39" s="22" t="s">
        <v>355</v>
      </c>
      <c r="D39" s="198" t="s">
        <v>73</v>
      </c>
      <c r="E39" s="184" t="s">
        <v>356</v>
      </c>
      <c r="F39" s="202"/>
      <c r="G39" s="203"/>
      <c r="H39" s="204"/>
    </row>
    <row r="40" spans="1:8" ht="15" customHeight="1">
      <c r="A40" s="188"/>
      <c r="B40" s="197"/>
      <c r="C40" s="22"/>
      <c r="D40" s="198"/>
      <c r="E40" s="211" t="s">
        <v>235</v>
      </c>
      <c r="F40" s="202"/>
      <c r="G40" s="203"/>
      <c r="H40" s="204"/>
    </row>
    <row r="41" spans="1:8">
      <c r="A41" s="188">
        <v>2182</v>
      </c>
      <c r="B41" s="197" t="s">
        <v>71</v>
      </c>
      <c r="C41" s="22" t="s">
        <v>355</v>
      </c>
      <c r="D41" s="198" t="s">
        <v>73</v>
      </c>
      <c r="E41" s="211" t="s">
        <v>357</v>
      </c>
      <c r="F41" s="202"/>
      <c r="G41" s="203"/>
      <c r="H41" s="204"/>
    </row>
    <row r="42" spans="1:8">
      <c r="A42" s="188">
        <v>2183</v>
      </c>
      <c r="B42" s="197" t="s">
        <v>71</v>
      </c>
      <c r="C42" s="22" t="s">
        <v>355</v>
      </c>
      <c r="D42" s="198" t="s">
        <v>73</v>
      </c>
      <c r="E42" s="211" t="s">
        <v>358</v>
      </c>
      <c r="F42" s="202"/>
      <c r="G42" s="203"/>
      <c r="H42" s="204"/>
    </row>
    <row r="43" spans="1:8" ht="27">
      <c r="A43" s="188">
        <v>2184</v>
      </c>
      <c r="B43" s="197" t="s">
        <v>71</v>
      </c>
      <c r="C43" s="22" t="s">
        <v>355</v>
      </c>
      <c r="D43" s="198" t="s">
        <v>73</v>
      </c>
      <c r="E43" s="211" t="s">
        <v>359</v>
      </c>
      <c r="F43" s="202"/>
      <c r="G43" s="203"/>
      <c r="H43" s="204"/>
    </row>
    <row r="44" spans="1:8" s="182" customFormat="1" ht="30">
      <c r="A44" s="212">
        <v>2200</v>
      </c>
      <c r="B44" s="174" t="s">
        <v>76</v>
      </c>
      <c r="C44" s="21" t="s">
        <v>72</v>
      </c>
      <c r="D44" s="189" t="s">
        <v>72</v>
      </c>
      <c r="E44" s="213" t="s">
        <v>360</v>
      </c>
      <c r="F44" s="214">
        <f>F49</f>
        <v>210</v>
      </c>
      <c r="G44" s="214">
        <f>G49</f>
        <v>210</v>
      </c>
      <c r="H44" s="215"/>
    </row>
    <row r="45" spans="1:8" ht="13.5" customHeight="1">
      <c r="A45" s="183"/>
      <c r="B45" s="174"/>
      <c r="C45" s="175"/>
      <c r="D45" s="176"/>
      <c r="E45" s="184" t="s">
        <v>334</v>
      </c>
      <c r="F45" s="216"/>
      <c r="G45" s="217"/>
      <c r="H45" s="187"/>
    </row>
    <row r="46" spans="1:8">
      <c r="A46" s="188">
        <v>2210</v>
      </c>
      <c r="B46" s="174" t="s">
        <v>76</v>
      </c>
      <c r="C46" s="22" t="s">
        <v>73</v>
      </c>
      <c r="D46" s="198" t="s">
        <v>72</v>
      </c>
      <c r="E46" s="190" t="s">
        <v>361</v>
      </c>
      <c r="F46" s="199"/>
      <c r="G46" s="200"/>
      <c r="H46" s="204"/>
    </row>
    <row r="47" spans="1:8" s="194" customFormat="1" ht="15" customHeight="1">
      <c r="A47" s="188"/>
      <c r="B47" s="174"/>
      <c r="C47" s="21"/>
      <c r="D47" s="189"/>
      <c r="E47" s="184" t="s">
        <v>235</v>
      </c>
      <c r="F47" s="208"/>
      <c r="G47" s="192"/>
      <c r="H47" s="193"/>
    </row>
    <row r="48" spans="1:8">
      <c r="A48" s="188">
        <v>2211</v>
      </c>
      <c r="B48" s="197" t="s">
        <v>76</v>
      </c>
      <c r="C48" s="22" t="s">
        <v>73</v>
      </c>
      <c r="D48" s="198" t="s">
        <v>73</v>
      </c>
      <c r="E48" s="184" t="s">
        <v>362</v>
      </c>
      <c r="F48" s="199"/>
      <c r="G48" s="200"/>
      <c r="H48" s="204"/>
    </row>
    <row r="49" spans="1:8">
      <c r="A49" s="188">
        <v>2220</v>
      </c>
      <c r="B49" s="174" t="s">
        <v>76</v>
      </c>
      <c r="C49" s="21" t="s">
        <v>74</v>
      </c>
      <c r="D49" s="189" t="s">
        <v>72</v>
      </c>
      <c r="E49" s="190" t="s">
        <v>363</v>
      </c>
      <c r="F49" s="200">
        <f>F51</f>
        <v>210</v>
      </c>
      <c r="G49" s="200">
        <f>G51</f>
        <v>210</v>
      </c>
      <c r="H49" s="204"/>
    </row>
    <row r="50" spans="1:8" s="194" customFormat="1" ht="15" customHeight="1">
      <c r="A50" s="188"/>
      <c r="B50" s="174"/>
      <c r="C50" s="21"/>
      <c r="D50" s="189"/>
      <c r="E50" s="184" t="s">
        <v>235</v>
      </c>
      <c r="F50" s="208"/>
      <c r="G50" s="192"/>
      <c r="H50" s="193"/>
    </row>
    <row r="51" spans="1:8">
      <c r="A51" s="188">
        <v>2221</v>
      </c>
      <c r="B51" s="197" t="s">
        <v>76</v>
      </c>
      <c r="C51" s="22" t="s">
        <v>74</v>
      </c>
      <c r="D51" s="198" t="s">
        <v>73</v>
      </c>
      <c r="E51" s="184" t="s">
        <v>364</v>
      </c>
      <c r="F51" s="199">
        <f>G51</f>
        <v>210</v>
      </c>
      <c r="G51" s="200">
        <f>129+81</f>
        <v>210</v>
      </c>
      <c r="H51" s="204"/>
    </row>
    <row r="52" spans="1:8">
      <c r="A52" s="188">
        <v>2230</v>
      </c>
      <c r="B52" s="174" t="s">
        <v>76</v>
      </c>
      <c r="C52" s="22" t="s">
        <v>75</v>
      </c>
      <c r="D52" s="198" t="s">
        <v>72</v>
      </c>
      <c r="E52" s="190" t="s">
        <v>365</v>
      </c>
      <c r="F52" s="202"/>
      <c r="G52" s="203"/>
      <c r="H52" s="204"/>
    </row>
    <row r="53" spans="1:8" s="194" customFormat="1" ht="15" customHeight="1">
      <c r="A53" s="188"/>
      <c r="B53" s="174"/>
      <c r="C53" s="21"/>
      <c r="D53" s="189"/>
      <c r="E53" s="184" t="s">
        <v>235</v>
      </c>
      <c r="F53" s="195"/>
      <c r="G53" s="196"/>
      <c r="H53" s="193"/>
    </row>
    <row r="54" spans="1:8">
      <c r="A54" s="188">
        <v>2231</v>
      </c>
      <c r="B54" s="197" t="s">
        <v>76</v>
      </c>
      <c r="C54" s="22" t="s">
        <v>75</v>
      </c>
      <c r="D54" s="198" t="s">
        <v>73</v>
      </c>
      <c r="E54" s="184" t="s">
        <v>366</v>
      </c>
      <c r="F54" s="202"/>
      <c r="G54" s="203"/>
      <c r="H54" s="204"/>
    </row>
    <row r="55" spans="1:8" ht="27">
      <c r="A55" s="188">
        <v>2240</v>
      </c>
      <c r="B55" s="174" t="s">
        <v>76</v>
      </c>
      <c r="C55" s="21" t="s">
        <v>330</v>
      </c>
      <c r="D55" s="189" t="s">
        <v>72</v>
      </c>
      <c r="E55" s="190" t="s">
        <v>367</v>
      </c>
      <c r="F55" s="202"/>
      <c r="G55" s="203"/>
      <c r="H55" s="204"/>
    </row>
    <row r="56" spans="1:8" s="194" customFormat="1" ht="15" customHeight="1">
      <c r="A56" s="188"/>
      <c r="B56" s="174"/>
      <c r="C56" s="21"/>
      <c r="D56" s="189"/>
      <c r="E56" s="184" t="s">
        <v>235</v>
      </c>
      <c r="F56" s="195"/>
      <c r="G56" s="196"/>
      <c r="H56" s="193"/>
    </row>
    <row r="57" spans="1:8" ht="27">
      <c r="A57" s="188">
        <v>2241</v>
      </c>
      <c r="B57" s="197" t="s">
        <v>76</v>
      </c>
      <c r="C57" s="22" t="s">
        <v>330</v>
      </c>
      <c r="D57" s="198" t="s">
        <v>73</v>
      </c>
      <c r="E57" s="184" t="s">
        <v>367</v>
      </c>
      <c r="F57" s="202"/>
      <c r="G57" s="203"/>
      <c r="H57" s="204"/>
    </row>
    <row r="58" spans="1:8" s="194" customFormat="1" ht="15" customHeight="1">
      <c r="A58" s="188"/>
      <c r="B58" s="174"/>
      <c r="C58" s="21"/>
      <c r="D58" s="189"/>
      <c r="E58" s="184" t="s">
        <v>235</v>
      </c>
      <c r="F58" s="195"/>
      <c r="G58" s="196"/>
      <c r="H58" s="193"/>
    </row>
    <row r="59" spans="1:8">
      <c r="A59" s="188">
        <v>2250</v>
      </c>
      <c r="B59" s="174" t="s">
        <v>76</v>
      </c>
      <c r="C59" s="21" t="s">
        <v>331</v>
      </c>
      <c r="D59" s="189" t="s">
        <v>72</v>
      </c>
      <c r="E59" s="190" t="s">
        <v>368</v>
      </c>
      <c r="F59" s="202"/>
      <c r="G59" s="203"/>
      <c r="H59" s="204"/>
    </row>
    <row r="60" spans="1:8" s="194" customFormat="1" ht="15" customHeight="1">
      <c r="A60" s="188"/>
      <c r="B60" s="174"/>
      <c r="C60" s="21"/>
      <c r="D60" s="189"/>
      <c r="E60" s="184" t="s">
        <v>235</v>
      </c>
      <c r="F60" s="195"/>
      <c r="G60" s="196"/>
      <c r="H60" s="193"/>
    </row>
    <row r="61" spans="1:8">
      <c r="A61" s="188">
        <v>2251</v>
      </c>
      <c r="B61" s="197" t="s">
        <v>76</v>
      </c>
      <c r="C61" s="22" t="s">
        <v>331</v>
      </c>
      <c r="D61" s="198" t="s">
        <v>73</v>
      </c>
      <c r="E61" s="184" t="s">
        <v>368</v>
      </c>
      <c r="F61" s="202"/>
      <c r="G61" s="203"/>
      <c r="H61" s="204"/>
    </row>
    <row r="62" spans="1:8" s="182" customFormat="1" ht="76.5">
      <c r="A62" s="212">
        <v>2300</v>
      </c>
      <c r="B62" s="218" t="s">
        <v>77</v>
      </c>
      <c r="C62" s="21" t="s">
        <v>72</v>
      </c>
      <c r="D62" s="189" t="s">
        <v>72</v>
      </c>
      <c r="E62" s="219" t="s">
        <v>369</v>
      </c>
      <c r="F62" s="220"/>
      <c r="G62" s="221"/>
      <c r="H62" s="215"/>
    </row>
    <row r="63" spans="1:8" ht="13.5" customHeight="1">
      <c r="A63" s="183"/>
      <c r="B63" s="174"/>
      <c r="C63" s="175"/>
      <c r="D63" s="176"/>
      <c r="E63" s="184" t="s">
        <v>334</v>
      </c>
      <c r="F63" s="185"/>
      <c r="G63" s="186"/>
      <c r="H63" s="187"/>
    </row>
    <row r="64" spans="1:8">
      <c r="A64" s="188">
        <v>2310</v>
      </c>
      <c r="B64" s="218" t="s">
        <v>77</v>
      </c>
      <c r="C64" s="21" t="s">
        <v>73</v>
      </c>
      <c r="D64" s="189" t="s">
        <v>72</v>
      </c>
      <c r="E64" s="190" t="s">
        <v>370</v>
      </c>
      <c r="F64" s="202"/>
      <c r="G64" s="203"/>
      <c r="H64" s="204"/>
    </row>
    <row r="65" spans="1:8" s="194" customFormat="1" ht="15" customHeight="1">
      <c r="A65" s="188"/>
      <c r="B65" s="174"/>
      <c r="C65" s="21"/>
      <c r="D65" s="189"/>
      <c r="E65" s="184" t="s">
        <v>235</v>
      </c>
      <c r="F65" s="195"/>
      <c r="G65" s="196"/>
      <c r="H65" s="193"/>
    </row>
    <row r="66" spans="1:8">
      <c r="A66" s="188">
        <v>2311</v>
      </c>
      <c r="B66" s="222" t="s">
        <v>77</v>
      </c>
      <c r="C66" s="22" t="s">
        <v>73</v>
      </c>
      <c r="D66" s="198" t="s">
        <v>73</v>
      </c>
      <c r="E66" s="184" t="s">
        <v>371</v>
      </c>
      <c r="F66" s="202"/>
      <c r="G66" s="203"/>
      <c r="H66" s="204"/>
    </row>
    <row r="67" spans="1:8">
      <c r="A67" s="188">
        <v>2312</v>
      </c>
      <c r="B67" s="222" t="s">
        <v>77</v>
      </c>
      <c r="C67" s="22" t="s">
        <v>73</v>
      </c>
      <c r="D67" s="198" t="s">
        <v>74</v>
      </c>
      <c r="E67" s="184" t="s">
        <v>372</v>
      </c>
      <c r="F67" s="202"/>
      <c r="G67" s="203"/>
      <c r="H67" s="204"/>
    </row>
    <row r="68" spans="1:8">
      <c r="A68" s="188">
        <v>2313</v>
      </c>
      <c r="B68" s="222" t="s">
        <v>77</v>
      </c>
      <c r="C68" s="22" t="s">
        <v>73</v>
      </c>
      <c r="D68" s="198" t="s">
        <v>75</v>
      </c>
      <c r="E68" s="184" t="s">
        <v>373</v>
      </c>
      <c r="F68" s="202"/>
      <c r="G68" s="203"/>
      <c r="H68" s="204"/>
    </row>
    <row r="69" spans="1:8">
      <c r="A69" s="188">
        <v>2320</v>
      </c>
      <c r="B69" s="218" t="s">
        <v>77</v>
      </c>
      <c r="C69" s="21" t="s">
        <v>74</v>
      </c>
      <c r="D69" s="189" t="s">
        <v>72</v>
      </c>
      <c r="E69" s="190" t="s">
        <v>374</v>
      </c>
      <c r="F69" s="202"/>
      <c r="G69" s="203"/>
      <c r="H69" s="204"/>
    </row>
    <row r="70" spans="1:8" s="194" customFormat="1" ht="15" customHeight="1">
      <c r="A70" s="188"/>
      <c r="B70" s="174"/>
      <c r="C70" s="21"/>
      <c r="D70" s="189"/>
      <c r="E70" s="184" t="s">
        <v>235</v>
      </c>
      <c r="F70" s="195"/>
      <c r="G70" s="196"/>
      <c r="H70" s="193"/>
    </row>
    <row r="71" spans="1:8">
      <c r="A71" s="188">
        <v>2321</v>
      </c>
      <c r="B71" s="222" t="s">
        <v>77</v>
      </c>
      <c r="C71" s="22" t="s">
        <v>74</v>
      </c>
      <c r="D71" s="198" t="s">
        <v>73</v>
      </c>
      <c r="E71" s="184" t="s">
        <v>375</v>
      </c>
      <c r="F71" s="202"/>
      <c r="G71" s="203"/>
      <c r="H71" s="204"/>
    </row>
    <row r="72" spans="1:8" ht="27">
      <c r="A72" s="188">
        <v>2330</v>
      </c>
      <c r="B72" s="218" t="s">
        <v>77</v>
      </c>
      <c r="C72" s="21" t="s">
        <v>75</v>
      </c>
      <c r="D72" s="189" t="s">
        <v>72</v>
      </c>
      <c r="E72" s="190" t="s">
        <v>376</v>
      </c>
      <c r="F72" s="202"/>
      <c r="G72" s="203"/>
      <c r="H72" s="204"/>
    </row>
    <row r="73" spans="1:8" s="194" customFormat="1" ht="15" customHeight="1">
      <c r="A73" s="188"/>
      <c r="B73" s="174"/>
      <c r="C73" s="21"/>
      <c r="D73" s="189"/>
      <c r="E73" s="184" t="s">
        <v>235</v>
      </c>
      <c r="F73" s="195"/>
      <c r="G73" s="196"/>
      <c r="H73" s="193"/>
    </row>
    <row r="74" spans="1:8">
      <c r="A74" s="188">
        <v>2331</v>
      </c>
      <c r="B74" s="222" t="s">
        <v>77</v>
      </c>
      <c r="C74" s="22" t="s">
        <v>75</v>
      </c>
      <c r="D74" s="198" t="s">
        <v>73</v>
      </c>
      <c r="E74" s="184" t="s">
        <v>377</v>
      </c>
      <c r="F74" s="202"/>
      <c r="G74" s="203"/>
      <c r="H74" s="204"/>
    </row>
    <row r="75" spans="1:8">
      <c r="A75" s="188">
        <v>2332</v>
      </c>
      <c r="B75" s="222" t="s">
        <v>77</v>
      </c>
      <c r="C75" s="22" t="s">
        <v>75</v>
      </c>
      <c r="D75" s="198" t="s">
        <v>74</v>
      </c>
      <c r="E75" s="184" t="s">
        <v>378</v>
      </c>
      <c r="F75" s="202"/>
      <c r="G75" s="203"/>
      <c r="H75" s="204"/>
    </row>
    <row r="76" spans="1:8">
      <c r="A76" s="188">
        <v>2340</v>
      </c>
      <c r="B76" s="218" t="s">
        <v>77</v>
      </c>
      <c r="C76" s="21" t="s">
        <v>330</v>
      </c>
      <c r="D76" s="189" t="s">
        <v>72</v>
      </c>
      <c r="E76" s="190" t="s">
        <v>379</v>
      </c>
      <c r="F76" s="202"/>
      <c r="G76" s="203"/>
      <c r="H76" s="204"/>
    </row>
    <row r="77" spans="1:8" s="194" customFormat="1" ht="15" customHeight="1">
      <c r="A77" s="188"/>
      <c r="B77" s="174"/>
      <c r="C77" s="21"/>
      <c r="D77" s="189"/>
      <c r="E77" s="184" t="s">
        <v>235</v>
      </c>
      <c r="F77" s="195"/>
      <c r="G77" s="196"/>
      <c r="H77" s="193"/>
    </row>
    <row r="78" spans="1:8">
      <c r="A78" s="188">
        <v>2341</v>
      </c>
      <c r="B78" s="222" t="s">
        <v>77</v>
      </c>
      <c r="C78" s="22" t="s">
        <v>330</v>
      </c>
      <c r="D78" s="198" t="s">
        <v>73</v>
      </c>
      <c r="E78" s="184" t="s">
        <v>379</v>
      </c>
      <c r="F78" s="202"/>
      <c r="G78" s="203"/>
      <c r="H78" s="204"/>
    </row>
    <row r="79" spans="1:8">
      <c r="A79" s="188">
        <v>2350</v>
      </c>
      <c r="B79" s="218" t="s">
        <v>77</v>
      </c>
      <c r="C79" s="21" t="s">
        <v>331</v>
      </c>
      <c r="D79" s="189" t="s">
        <v>72</v>
      </c>
      <c r="E79" s="190" t="s">
        <v>380</v>
      </c>
      <c r="F79" s="202"/>
      <c r="G79" s="203"/>
      <c r="H79" s="204"/>
    </row>
    <row r="80" spans="1:8" s="194" customFormat="1" ht="15" customHeight="1">
      <c r="A80" s="188"/>
      <c r="B80" s="174"/>
      <c r="C80" s="21"/>
      <c r="D80" s="189"/>
      <c r="E80" s="184" t="s">
        <v>235</v>
      </c>
      <c r="F80" s="195"/>
      <c r="G80" s="196"/>
      <c r="H80" s="193"/>
    </row>
    <row r="81" spans="1:8">
      <c r="A81" s="188">
        <v>2351</v>
      </c>
      <c r="B81" s="222" t="s">
        <v>77</v>
      </c>
      <c r="C81" s="22" t="s">
        <v>331</v>
      </c>
      <c r="D81" s="198" t="s">
        <v>73</v>
      </c>
      <c r="E81" s="184" t="s">
        <v>381</v>
      </c>
      <c r="F81" s="202"/>
      <c r="G81" s="203"/>
      <c r="H81" s="204"/>
    </row>
    <row r="82" spans="1:8" ht="27">
      <c r="A82" s="188">
        <v>2360</v>
      </c>
      <c r="B82" s="218" t="s">
        <v>77</v>
      </c>
      <c r="C82" s="21" t="s">
        <v>350</v>
      </c>
      <c r="D82" s="189" t="s">
        <v>72</v>
      </c>
      <c r="E82" s="190" t="s">
        <v>382</v>
      </c>
      <c r="F82" s="202"/>
      <c r="G82" s="203"/>
      <c r="H82" s="204"/>
    </row>
    <row r="83" spans="1:8" s="194" customFormat="1" ht="15" customHeight="1">
      <c r="A83" s="188"/>
      <c r="B83" s="174"/>
      <c r="C83" s="21"/>
      <c r="D83" s="189"/>
      <c r="E83" s="184" t="s">
        <v>235</v>
      </c>
      <c r="F83" s="195"/>
      <c r="G83" s="196"/>
      <c r="H83" s="193"/>
    </row>
    <row r="84" spans="1:8" ht="27">
      <c r="A84" s="188">
        <v>2361</v>
      </c>
      <c r="B84" s="222" t="s">
        <v>77</v>
      </c>
      <c r="C84" s="22" t="s">
        <v>350</v>
      </c>
      <c r="D84" s="198" t="s">
        <v>73</v>
      </c>
      <c r="E84" s="184" t="s">
        <v>382</v>
      </c>
      <c r="F84" s="202"/>
      <c r="G84" s="203"/>
      <c r="H84" s="204"/>
    </row>
    <row r="85" spans="1:8" ht="27">
      <c r="A85" s="188">
        <v>2370</v>
      </c>
      <c r="B85" s="218" t="s">
        <v>77</v>
      </c>
      <c r="C85" s="21" t="s">
        <v>353</v>
      </c>
      <c r="D85" s="189" t="s">
        <v>72</v>
      </c>
      <c r="E85" s="190" t="s">
        <v>383</v>
      </c>
      <c r="F85" s="202"/>
      <c r="G85" s="203"/>
      <c r="H85" s="204"/>
    </row>
    <row r="86" spans="1:8" s="194" customFormat="1" ht="15" customHeight="1">
      <c r="A86" s="188"/>
      <c r="B86" s="174"/>
      <c r="C86" s="21"/>
      <c r="D86" s="189"/>
      <c r="E86" s="184" t="s">
        <v>235</v>
      </c>
      <c r="F86" s="195"/>
      <c r="G86" s="196"/>
      <c r="H86" s="193"/>
    </row>
    <row r="87" spans="1:8" ht="27">
      <c r="A87" s="188">
        <v>2371</v>
      </c>
      <c r="B87" s="222" t="s">
        <v>77</v>
      </c>
      <c r="C87" s="22" t="s">
        <v>353</v>
      </c>
      <c r="D87" s="198" t="s">
        <v>73</v>
      </c>
      <c r="E87" s="184" t="s">
        <v>384</v>
      </c>
      <c r="F87" s="202"/>
      <c r="G87" s="203"/>
      <c r="H87" s="204"/>
    </row>
    <row r="88" spans="1:8" s="182" customFormat="1" ht="46.5">
      <c r="A88" s="212">
        <v>2400</v>
      </c>
      <c r="B88" s="218" t="s">
        <v>78</v>
      </c>
      <c r="C88" s="21" t="s">
        <v>72</v>
      </c>
      <c r="D88" s="189" t="s">
        <v>72</v>
      </c>
      <c r="E88" s="219" t="s">
        <v>385</v>
      </c>
      <c r="F88" s="214">
        <f>F90+F94+F100+F108+F113+F120+F123+F129+F138</f>
        <v>-34630.522000000004</v>
      </c>
      <c r="G88" s="214">
        <f>G90+G94+G100+G108+G113+G120+G123+G129+G138</f>
        <v>5242.5</v>
      </c>
      <c r="H88" s="223">
        <f>H113+H138+H100</f>
        <v>-39873.021999999997</v>
      </c>
    </row>
    <row r="89" spans="1:8" ht="13.5" customHeight="1">
      <c r="A89" s="183"/>
      <c r="B89" s="174"/>
      <c r="C89" s="175"/>
      <c r="D89" s="176"/>
      <c r="E89" s="184" t="s">
        <v>334</v>
      </c>
      <c r="F89" s="185"/>
      <c r="G89" s="186"/>
      <c r="H89" s="187"/>
    </row>
    <row r="90" spans="1:8" ht="27">
      <c r="A90" s="188">
        <v>2410</v>
      </c>
      <c r="B90" s="218" t="s">
        <v>78</v>
      </c>
      <c r="C90" s="21" t="s">
        <v>73</v>
      </c>
      <c r="D90" s="189" t="s">
        <v>72</v>
      </c>
      <c r="E90" s="190" t="s">
        <v>386</v>
      </c>
      <c r="F90" s="202"/>
      <c r="G90" s="203"/>
      <c r="H90" s="204"/>
    </row>
    <row r="91" spans="1:8" s="194" customFormat="1" ht="15" customHeight="1">
      <c r="A91" s="188"/>
      <c r="B91" s="174"/>
      <c r="C91" s="21"/>
      <c r="D91" s="189"/>
      <c r="E91" s="184" t="s">
        <v>235</v>
      </c>
      <c r="F91" s="195"/>
      <c r="G91" s="196"/>
      <c r="H91" s="193"/>
    </row>
    <row r="92" spans="1:8" ht="27">
      <c r="A92" s="188">
        <v>2411</v>
      </c>
      <c r="B92" s="222" t="s">
        <v>78</v>
      </c>
      <c r="C92" s="22" t="s">
        <v>73</v>
      </c>
      <c r="D92" s="198" t="s">
        <v>73</v>
      </c>
      <c r="E92" s="184" t="s">
        <v>387</v>
      </c>
      <c r="F92" s="202"/>
      <c r="G92" s="203"/>
      <c r="H92" s="204"/>
    </row>
    <row r="93" spans="1:8" ht="27">
      <c r="A93" s="188">
        <v>2412</v>
      </c>
      <c r="B93" s="222" t="s">
        <v>78</v>
      </c>
      <c r="C93" s="22" t="s">
        <v>73</v>
      </c>
      <c r="D93" s="198" t="s">
        <v>74</v>
      </c>
      <c r="E93" s="184" t="s">
        <v>388</v>
      </c>
      <c r="F93" s="202"/>
      <c r="G93" s="203"/>
      <c r="H93" s="204"/>
    </row>
    <row r="94" spans="1:8" ht="27">
      <c r="A94" s="188">
        <v>2420</v>
      </c>
      <c r="B94" s="218" t="s">
        <v>78</v>
      </c>
      <c r="C94" s="21" t="s">
        <v>74</v>
      </c>
      <c r="D94" s="189" t="s">
        <v>72</v>
      </c>
      <c r="E94" s="190" t="s">
        <v>389</v>
      </c>
      <c r="F94" s="200">
        <f>F96</f>
        <v>162.5</v>
      </c>
      <c r="G94" s="200">
        <f>G96</f>
        <v>162.5</v>
      </c>
      <c r="H94" s="206">
        <f>H96</f>
        <v>0</v>
      </c>
    </row>
    <row r="95" spans="1:8" s="194" customFormat="1" ht="15" customHeight="1">
      <c r="A95" s="188"/>
      <c r="B95" s="174"/>
      <c r="C95" s="21"/>
      <c r="D95" s="189"/>
      <c r="E95" s="184" t="s">
        <v>235</v>
      </c>
      <c r="F95" s="208"/>
      <c r="G95" s="192"/>
      <c r="H95" s="193"/>
    </row>
    <row r="96" spans="1:8">
      <c r="A96" s="188">
        <v>2421</v>
      </c>
      <c r="B96" s="222" t="s">
        <v>78</v>
      </c>
      <c r="C96" s="22" t="s">
        <v>74</v>
      </c>
      <c r="D96" s="198" t="s">
        <v>73</v>
      </c>
      <c r="E96" s="184" t="s">
        <v>390</v>
      </c>
      <c r="F96" s="199">
        <f>G96</f>
        <v>162.5</v>
      </c>
      <c r="G96" s="200">
        <f>132.5+22.5+7.5</f>
        <v>162.5</v>
      </c>
      <c r="H96" s="204"/>
    </row>
    <row r="97" spans="1:8">
      <c r="A97" s="188">
        <v>2422</v>
      </c>
      <c r="B97" s="222" t="s">
        <v>78</v>
      </c>
      <c r="C97" s="22" t="s">
        <v>74</v>
      </c>
      <c r="D97" s="198" t="s">
        <v>74</v>
      </c>
      <c r="E97" s="184" t="s">
        <v>391</v>
      </c>
      <c r="F97" s="202"/>
      <c r="G97" s="203"/>
      <c r="H97" s="204"/>
    </row>
    <row r="98" spans="1:8">
      <c r="A98" s="188">
        <v>2423</v>
      </c>
      <c r="B98" s="222" t="s">
        <v>78</v>
      </c>
      <c r="C98" s="22" t="s">
        <v>74</v>
      </c>
      <c r="D98" s="198" t="s">
        <v>75</v>
      </c>
      <c r="E98" s="184" t="s">
        <v>392</v>
      </c>
      <c r="F98" s="202"/>
      <c r="G98" s="203"/>
      <c r="H98" s="204"/>
    </row>
    <row r="99" spans="1:8">
      <c r="A99" s="188">
        <v>2424</v>
      </c>
      <c r="B99" s="222" t="s">
        <v>78</v>
      </c>
      <c r="C99" s="22" t="s">
        <v>74</v>
      </c>
      <c r="D99" s="198" t="s">
        <v>330</v>
      </c>
      <c r="E99" s="184" t="s">
        <v>393</v>
      </c>
      <c r="F99" s="202"/>
      <c r="G99" s="203"/>
      <c r="H99" s="204"/>
    </row>
    <row r="100" spans="1:8">
      <c r="A100" s="188">
        <v>2430</v>
      </c>
      <c r="B100" s="218" t="s">
        <v>78</v>
      </c>
      <c r="C100" s="21" t="s">
        <v>75</v>
      </c>
      <c r="D100" s="189" t="s">
        <v>72</v>
      </c>
      <c r="E100" s="190" t="s">
        <v>394</v>
      </c>
      <c r="F100" s="203">
        <f>F102+F103+F104+F105+F106+F107</f>
        <v>9809.2999999999993</v>
      </c>
      <c r="G100" s="203">
        <f>G102+G103+G104+G105+G106+G107</f>
        <v>0</v>
      </c>
      <c r="H100" s="207">
        <f>H102+H103+H104+H105+H106+H107</f>
        <v>9809.2999999999993</v>
      </c>
    </row>
    <row r="101" spans="1:8" s="194" customFormat="1" ht="15" customHeight="1">
      <c r="A101" s="188"/>
      <c r="B101" s="174"/>
      <c r="C101" s="21"/>
      <c r="D101" s="189"/>
      <c r="E101" s="184" t="s">
        <v>235</v>
      </c>
      <c r="F101" s="195"/>
      <c r="G101" s="196"/>
      <c r="H101" s="193"/>
    </row>
    <row r="102" spans="1:8">
      <c r="A102" s="188">
        <v>2431</v>
      </c>
      <c r="B102" s="222" t="s">
        <v>78</v>
      </c>
      <c r="C102" s="22" t="s">
        <v>75</v>
      </c>
      <c r="D102" s="198" t="s">
        <v>73</v>
      </c>
      <c r="E102" s="184" t="s">
        <v>395</v>
      </c>
      <c r="F102" s="202"/>
      <c r="G102" s="203"/>
      <c r="H102" s="204"/>
    </row>
    <row r="103" spans="1:8">
      <c r="A103" s="188">
        <v>2432</v>
      </c>
      <c r="B103" s="222" t="s">
        <v>78</v>
      </c>
      <c r="C103" s="22" t="s">
        <v>75</v>
      </c>
      <c r="D103" s="198" t="s">
        <v>74</v>
      </c>
      <c r="E103" s="184" t="s">
        <v>396</v>
      </c>
      <c r="F103" s="199">
        <f>G103+H103</f>
        <v>9809.2999999999993</v>
      </c>
      <c r="G103" s="203"/>
      <c r="H103" s="210">
        <v>9809.2999999999993</v>
      </c>
    </row>
    <row r="104" spans="1:8">
      <c r="A104" s="188">
        <v>2433</v>
      </c>
      <c r="B104" s="222" t="s">
        <v>78</v>
      </c>
      <c r="C104" s="22" t="s">
        <v>75</v>
      </c>
      <c r="D104" s="198" t="s">
        <v>75</v>
      </c>
      <c r="E104" s="184" t="s">
        <v>397</v>
      </c>
      <c r="F104" s="202"/>
      <c r="G104" s="203"/>
      <c r="H104" s="204"/>
    </row>
    <row r="105" spans="1:8">
      <c r="A105" s="188">
        <v>2434</v>
      </c>
      <c r="B105" s="222" t="s">
        <v>78</v>
      </c>
      <c r="C105" s="22" t="s">
        <v>75</v>
      </c>
      <c r="D105" s="198" t="s">
        <v>330</v>
      </c>
      <c r="E105" s="184" t="s">
        <v>398</v>
      </c>
      <c r="F105" s="202"/>
      <c r="G105" s="203"/>
      <c r="H105" s="204"/>
    </row>
    <row r="106" spans="1:8">
      <c r="A106" s="188">
        <v>2435</v>
      </c>
      <c r="B106" s="222" t="s">
        <v>78</v>
      </c>
      <c r="C106" s="22" t="s">
        <v>75</v>
      </c>
      <c r="D106" s="198" t="s">
        <v>331</v>
      </c>
      <c r="E106" s="184" t="s">
        <v>399</v>
      </c>
      <c r="F106" s="202"/>
      <c r="G106" s="203"/>
      <c r="H106" s="204"/>
    </row>
    <row r="107" spans="1:8">
      <c r="A107" s="188">
        <v>2436</v>
      </c>
      <c r="B107" s="222" t="s">
        <v>78</v>
      </c>
      <c r="C107" s="22" t="s">
        <v>75</v>
      </c>
      <c r="D107" s="198" t="s">
        <v>350</v>
      </c>
      <c r="E107" s="184" t="s">
        <v>400</v>
      </c>
      <c r="F107" s="202"/>
      <c r="G107" s="203"/>
      <c r="H107" s="204"/>
    </row>
    <row r="108" spans="1:8" ht="27">
      <c r="A108" s="188">
        <v>2440</v>
      </c>
      <c r="B108" s="218" t="s">
        <v>78</v>
      </c>
      <c r="C108" s="21" t="s">
        <v>330</v>
      </c>
      <c r="D108" s="189" t="s">
        <v>72</v>
      </c>
      <c r="E108" s="190" t="s">
        <v>401</v>
      </c>
      <c r="F108" s="202"/>
      <c r="G108" s="203"/>
      <c r="H108" s="204"/>
    </row>
    <row r="109" spans="1:8" s="194" customFormat="1" ht="15" customHeight="1">
      <c r="A109" s="188"/>
      <c r="B109" s="174"/>
      <c r="C109" s="21"/>
      <c r="D109" s="189"/>
      <c r="E109" s="184" t="s">
        <v>235</v>
      </c>
      <c r="F109" s="195"/>
      <c r="G109" s="196"/>
      <c r="H109" s="193"/>
    </row>
    <row r="110" spans="1:8" ht="27">
      <c r="A110" s="188">
        <v>2441</v>
      </c>
      <c r="B110" s="222" t="s">
        <v>78</v>
      </c>
      <c r="C110" s="22" t="s">
        <v>330</v>
      </c>
      <c r="D110" s="198" t="s">
        <v>73</v>
      </c>
      <c r="E110" s="184" t="s">
        <v>402</v>
      </c>
      <c r="F110" s="202"/>
      <c r="G110" s="203"/>
      <c r="H110" s="204"/>
    </row>
    <row r="111" spans="1:8">
      <c r="A111" s="188">
        <v>2442</v>
      </c>
      <c r="B111" s="222" t="s">
        <v>78</v>
      </c>
      <c r="C111" s="22" t="s">
        <v>330</v>
      </c>
      <c r="D111" s="198" t="s">
        <v>74</v>
      </c>
      <c r="E111" s="184" t="s">
        <v>403</v>
      </c>
      <c r="F111" s="202"/>
      <c r="G111" s="203"/>
      <c r="H111" s="204"/>
    </row>
    <row r="112" spans="1:8">
      <c r="A112" s="188">
        <v>2443</v>
      </c>
      <c r="B112" s="222" t="s">
        <v>78</v>
      </c>
      <c r="C112" s="22" t="s">
        <v>330</v>
      </c>
      <c r="D112" s="198" t="s">
        <v>75</v>
      </c>
      <c r="E112" s="184" t="s">
        <v>404</v>
      </c>
      <c r="F112" s="202"/>
      <c r="G112" s="203"/>
      <c r="H112" s="204"/>
    </row>
    <row r="113" spans="1:8">
      <c r="A113" s="188">
        <v>2450</v>
      </c>
      <c r="B113" s="218" t="s">
        <v>78</v>
      </c>
      <c r="C113" s="21" t="s">
        <v>331</v>
      </c>
      <c r="D113" s="189" t="s">
        <v>72</v>
      </c>
      <c r="E113" s="190" t="s">
        <v>405</v>
      </c>
      <c r="F113" s="210">
        <f>F115</f>
        <v>32080.028000000002</v>
      </c>
      <c r="G113" s="210">
        <f>G115</f>
        <v>2080</v>
      </c>
      <c r="H113" s="210">
        <f>H115</f>
        <v>30000.028000000002</v>
      </c>
    </row>
    <row r="114" spans="1:8" s="194" customFormat="1" ht="15" customHeight="1">
      <c r="A114" s="188"/>
      <c r="B114" s="174"/>
      <c r="C114" s="21"/>
      <c r="D114" s="189"/>
      <c r="E114" s="184" t="s">
        <v>235</v>
      </c>
      <c r="F114" s="195"/>
      <c r="G114" s="196"/>
      <c r="H114" s="193"/>
    </row>
    <row r="115" spans="1:8">
      <c r="A115" s="188">
        <v>2451</v>
      </c>
      <c r="B115" s="222" t="s">
        <v>78</v>
      </c>
      <c r="C115" s="22" t="s">
        <v>331</v>
      </c>
      <c r="D115" s="198" t="s">
        <v>73</v>
      </c>
      <c r="E115" s="184" t="s">
        <v>406</v>
      </c>
      <c r="F115" s="199">
        <f>G115+H115</f>
        <v>32080.028000000002</v>
      </c>
      <c r="G115" s="200">
        <f>1880+200</f>
        <v>2080</v>
      </c>
      <c r="H115" s="210">
        <f>28884.1+1115.9+0.04-0.012</f>
        <v>30000.028000000002</v>
      </c>
    </row>
    <row r="116" spans="1:8">
      <c r="A116" s="188">
        <v>2452</v>
      </c>
      <c r="B116" s="222" t="s">
        <v>78</v>
      </c>
      <c r="C116" s="22" t="s">
        <v>331</v>
      </c>
      <c r="D116" s="198" t="s">
        <v>74</v>
      </c>
      <c r="E116" s="184" t="s">
        <v>407</v>
      </c>
      <c r="F116" s="202"/>
      <c r="G116" s="203"/>
      <c r="H116" s="204"/>
    </row>
    <row r="117" spans="1:8">
      <c r="A117" s="188">
        <v>2453</v>
      </c>
      <c r="B117" s="222" t="s">
        <v>78</v>
      </c>
      <c r="C117" s="22" t="s">
        <v>331</v>
      </c>
      <c r="D117" s="198" t="s">
        <v>75</v>
      </c>
      <c r="E117" s="184" t="s">
        <v>408</v>
      </c>
      <c r="F117" s="202"/>
      <c r="G117" s="203"/>
      <c r="H117" s="204"/>
    </row>
    <row r="118" spans="1:8">
      <c r="A118" s="188">
        <v>2454</v>
      </c>
      <c r="B118" s="222" t="s">
        <v>78</v>
      </c>
      <c r="C118" s="22" t="s">
        <v>331</v>
      </c>
      <c r="D118" s="198" t="s">
        <v>330</v>
      </c>
      <c r="E118" s="184" t="s">
        <v>409</v>
      </c>
      <c r="F118" s="202"/>
      <c r="G118" s="203"/>
      <c r="H118" s="204"/>
    </row>
    <row r="119" spans="1:8">
      <c r="A119" s="188">
        <v>2455</v>
      </c>
      <c r="B119" s="222" t="s">
        <v>78</v>
      </c>
      <c r="C119" s="22" t="s">
        <v>331</v>
      </c>
      <c r="D119" s="198" t="s">
        <v>331</v>
      </c>
      <c r="E119" s="184" t="s">
        <v>410</v>
      </c>
      <c r="F119" s="202"/>
      <c r="G119" s="203"/>
      <c r="H119" s="204"/>
    </row>
    <row r="120" spans="1:8">
      <c r="A120" s="188">
        <v>2460</v>
      </c>
      <c r="B120" s="218" t="s">
        <v>78</v>
      </c>
      <c r="C120" s="21" t="s">
        <v>350</v>
      </c>
      <c r="D120" s="189" t="s">
        <v>72</v>
      </c>
      <c r="E120" s="190" t="s">
        <v>411</v>
      </c>
      <c r="F120" s="202"/>
      <c r="G120" s="203"/>
      <c r="H120" s="204"/>
    </row>
    <row r="121" spans="1:8" s="194" customFormat="1" ht="15" customHeight="1">
      <c r="A121" s="188"/>
      <c r="B121" s="174"/>
      <c r="C121" s="21"/>
      <c r="D121" s="189"/>
      <c r="E121" s="184" t="s">
        <v>235</v>
      </c>
      <c r="F121" s="195"/>
      <c r="G121" s="196"/>
      <c r="H121" s="193"/>
    </row>
    <row r="122" spans="1:8">
      <c r="A122" s="188">
        <v>2461</v>
      </c>
      <c r="B122" s="222" t="s">
        <v>78</v>
      </c>
      <c r="C122" s="22" t="s">
        <v>350</v>
      </c>
      <c r="D122" s="198" t="s">
        <v>73</v>
      </c>
      <c r="E122" s="184" t="s">
        <v>412</v>
      </c>
      <c r="F122" s="202"/>
      <c r="G122" s="203"/>
      <c r="H122" s="204"/>
    </row>
    <row r="123" spans="1:8">
      <c r="A123" s="188">
        <v>2470</v>
      </c>
      <c r="B123" s="218" t="s">
        <v>78</v>
      </c>
      <c r="C123" s="21" t="s">
        <v>353</v>
      </c>
      <c r="D123" s="189" t="s">
        <v>72</v>
      </c>
      <c r="E123" s="190" t="s">
        <v>413</v>
      </c>
      <c r="F123" s="200">
        <f>F127</f>
        <v>3000</v>
      </c>
      <c r="G123" s="200">
        <f>G127</f>
        <v>3000</v>
      </c>
      <c r="H123" s="204"/>
    </row>
    <row r="124" spans="1:8" s="194" customFormat="1" ht="15" customHeight="1">
      <c r="A124" s="188"/>
      <c r="B124" s="174"/>
      <c r="C124" s="21"/>
      <c r="D124" s="189"/>
      <c r="E124" s="184" t="s">
        <v>235</v>
      </c>
      <c r="F124" s="195"/>
      <c r="G124" s="196"/>
      <c r="H124" s="193"/>
    </row>
    <row r="125" spans="1:8" ht="27">
      <c r="A125" s="188">
        <v>2471</v>
      </c>
      <c r="B125" s="222" t="s">
        <v>78</v>
      </c>
      <c r="C125" s="22" t="s">
        <v>353</v>
      </c>
      <c r="D125" s="198" t="s">
        <v>73</v>
      </c>
      <c r="E125" s="184" t="s">
        <v>414</v>
      </c>
      <c r="F125" s="202"/>
      <c r="G125" s="203"/>
      <c r="H125" s="204"/>
    </row>
    <row r="126" spans="1:8">
      <c r="A126" s="188">
        <v>2472</v>
      </c>
      <c r="B126" s="222" t="s">
        <v>78</v>
      </c>
      <c r="C126" s="22" t="s">
        <v>353</v>
      </c>
      <c r="D126" s="198" t="s">
        <v>74</v>
      </c>
      <c r="E126" s="184" t="s">
        <v>415</v>
      </c>
      <c r="F126" s="202"/>
      <c r="G126" s="203"/>
      <c r="H126" s="204"/>
    </row>
    <row r="127" spans="1:8">
      <c r="A127" s="188">
        <v>2473</v>
      </c>
      <c r="B127" s="222" t="s">
        <v>78</v>
      </c>
      <c r="C127" s="22" t="s">
        <v>353</v>
      </c>
      <c r="D127" s="198" t="s">
        <v>75</v>
      </c>
      <c r="E127" s="184" t="s">
        <v>416</v>
      </c>
      <c r="F127" s="199">
        <f>G127</f>
        <v>3000</v>
      </c>
      <c r="G127" s="200">
        <f>2840+160</f>
        <v>3000</v>
      </c>
      <c r="H127" s="204"/>
    </row>
    <row r="128" spans="1:8">
      <c r="A128" s="188">
        <v>2474</v>
      </c>
      <c r="B128" s="222" t="s">
        <v>78</v>
      </c>
      <c r="C128" s="22" t="s">
        <v>353</v>
      </c>
      <c r="D128" s="198" t="s">
        <v>330</v>
      </c>
      <c r="E128" s="184" t="s">
        <v>417</v>
      </c>
      <c r="F128" s="202"/>
      <c r="G128" s="203"/>
      <c r="H128" s="204"/>
    </row>
    <row r="129" spans="1:8" ht="27">
      <c r="A129" s="188">
        <v>2480</v>
      </c>
      <c r="B129" s="218" t="s">
        <v>78</v>
      </c>
      <c r="C129" s="21" t="s">
        <v>355</v>
      </c>
      <c r="D129" s="189" t="s">
        <v>72</v>
      </c>
      <c r="E129" s="190" t="s">
        <v>418</v>
      </c>
      <c r="F129" s="202"/>
      <c r="G129" s="203"/>
      <c r="H129" s="204"/>
    </row>
    <row r="130" spans="1:8" s="194" customFormat="1" ht="15" customHeight="1">
      <c r="A130" s="188"/>
      <c r="B130" s="174"/>
      <c r="C130" s="21"/>
      <c r="D130" s="189"/>
      <c r="E130" s="184" t="s">
        <v>235</v>
      </c>
      <c r="F130" s="195"/>
      <c r="G130" s="196"/>
      <c r="H130" s="193"/>
    </row>
    <row r="131" spans="1:8" ht="40.5">
      <c r="A131" s="188">
        <v>2481</v>
      </c>
      <c r="B131" s="222" t="s">
        <v>78</v>
      </c>
      <c r="C131" s="22" t="s">
        <v>355</v>
      </c>
      <c r="D131" s="198" t="s">
        <v>73</v>
      </c>
      <c r="E131" s="184" t="s">
        <v>419</v>
      </c>
      <c r="F131" s="202"/>
      <c r="G131" s="203"/>
      <c r="H131" s="204"/>
    </row>
    <row r="132" spans="1:8" ht="40.5">
      <c r="A132" s="188">
        <v>2482</v>
      </c>
      <c r="B132" s="222" t="s">
        <v>78</v>
      </c>
      <c r="C132" s="22" t="s">
        <v>355</v>
      </c>
      <c r="D132" s="198" t="s">
        <v>74</v>
      </c>
      <c r="E132" s="184" t="s">
        <v>420</v>
      </c>
      <c r="F132" s="202"/>
      <c r="G132" s="203"/>
      <c r="H132" s="204"/>
    </row>
    <row r="133" spans="1:8" ht="27">
      <c r="A133" s="188">
        <v>2483</v>
      </c>
      <c r="B133" s="222" t="s">
        <v>78</v>
      </c>
      <c r="C133" s="22" t="s">
        <v>355</v>
      </c>
      <c r="D133" s="198" t="s">
        <v>75</v>
      </c>
      <c r="E133" s="184" t="s">
        <v>421</v>
      </c>
      <c r="F133" s="202"/>
      <c r="G133" s="203"/>
      <c r="H133" s="204"/>
    </row>
    <row r="134" spans="1:8" ht="40.5">
      <c r="A134" s="188">
        <v>2484</v>
      </c>
      <c r="B134" s="222" t="s">
        <v>78</v>
      </c>
      <c r="C134" s="22" t="s">
        <v>355</v>
      </c>
      <c r="D134" s="198" t="s">
        <v>330</v>
      </c>
      <c r="E134" s="184" t="s">
        <v>422</v>
      </c>
      <c r="F134" s="202"/>
      <c r="G134" s="203"/>
      <c r="H134" s="204"/>
    </row>
    <row r="135" spans="1:8" ht="27">
      <c r="A135" s="188">
        <v>2485</v>
      </c>
      <c r="B135" s="222" t="s">
        <v>78</v>
      </c>
      <c r="C135" s="22" t="s">
        <v>355</v>
      </c>
      <c r="D135" s="198" t="s">
        <v>331</v>
      </c>
      <c r="E135" s="184" t="s">
        <v>423</v>
      </c>
      <c r="F135" s="202"/>
      <c r="G135" s="203"/>
      <c r="H135" s="204"/>
    </row>
    <row r="136" spans="1:8" ht="27">
      <c r="A136" s="188">
        <v>2486</v>
      </c>
      <c r="B136" s="222" t="s">
        <v>78</v>
      </c>
      <c r="C136" s="22" t="s">
        <v>355</v>
      </c>
      <c r="D136" s="198" t="s">
        <v>350</v>
      </c>
      <c r="E136" s="184" t="s">
        <v>424</v>
      </c>
      <c r="F136" s="202"/>
      <c r="G136" s="203"/>
      <c r="H136" s="204"/>
    </row>
    <row r="137" spans="1:8" ht="27">
      <c r="A137" s="188">
        <v>2487</v>
      </c>
      <c r="B137" s="222" t="s">
        <v>78</v>
      </c>
      <c r="C137" s="22" t="s">
        <v>355</v>
      </c>
      <c r="D137" s="198" t="s">
        <v>353</v>
      </c>
      <c r="E137" s="184" t="s">
        <v>425</v>
      </c>
      <c r="F137" s="202"/>
      <c r="G137" s="203"/>
      <c r="H137" s="204"/>
    </row>
    <row r="138" spans="1:8" ht="27">
      <c r="A138" s="188">
        <v>2490</v>
      </c>
      <c r="B138" s="218" t="s">
        <v>78</v>
      </c>
      <c r="C138" s="21" t="s">
        <v>426</v>
      </c>
      <c r="D138" s="189" t="s">
        <v>72</v>
      </c>
      <c r="E138" s="190" t="s">
        <v>427</v>
      </c>
      <c r="F138" s="199">
        <f>H138</f>
        <v>-79682.350000000006</v>
      </c>
      <c r="G138" s="203"/>
      <c r="H138" s="210">
        <f>H140</f>
        <v>-79682.350000000006</v>
      </c>
    </row>
    <row r="139" spans="1:8" s="194" customFormat="1" ht="15" customHeight="1">
      <c r="A139" s="188"/>
      <c r="B139" s="174"/>
      <c r="C139" s="21"/>
      <c r="D139" s="189"/>
      <c r="E139" s="184" t="s">
        <v>235</v>
      </c>
      <c r="F139" s="208"/>
      <c r="G139" s="196"/>
      <c r="H139" s="193"/>
    </row>
    <row r="140" spans="1:8" ht="27">
      <c r="A140" s="188">
        <v>2491</v>
      </c>
      <c r="B140" s="222" t="s">
        <v>78</v>
      </c>
      <c r="C140" s="22" t="s">
        <v>426</v>
      </c>
      <c r="D140" s="198" t="s">
        <v>73</v>
      </c>
      <c r="E140" s="184" t="s">
        <v>427</v>
      </c>
      <c r="F140" s="199">
        <f>H140</f>
        <v>-79682.350000000006</v>
      </c>
      <c r="G140" s="203"/>
      <c r="H140" s="201">
        <f>-66315-13367.35</f>
        <v>-79682.350000000006</v>
      </c>
    </row>
    <row r="141" spans="1:8" s="182" customFormat="1" ht="60">
      <c r="A141" s="212">
        <v>2500</v>
      </c>
      <c r="B141" s="218" t="s">
        <v>79</v>
      </c>
      <c r="C141" s="21" t="s">
        <v>72</v>
      </c>
      <c r="D141" s="189" t="s">
        <v>72</v>
      </c>
      <c r="E141" s="219" t="s">
        <v>428</v>
      </c>
      <c r="F141" s="221">
        <f>F143+F146+F149+F152+F155+F158</f>
        <v>69930.312999999995</v>
      </c>
      <c r="G141" s="221">
        <f>G143+G146+G149+G152+G155+G158</f>
        <v>66930.312999999995</v>
      </c>
      <c r="H141" s="223">
        <f>H143</f>
        <v>3000</v>
      </c>
    </row>
    <row r="142" spans="1:8" ht="13.5" customHeight="1">
      <c r="A142" s="183"/>
      <c r="B142" s="174"/>
      <c r="C142" s="175"/>
      <c r="D142" s="176"/>
      <c r="E142" s="184" t="s">
        <v>334</v>
      </c>
      <c r="F142" s="185"/>
      <c r="G142" s="186"/>
      <c r="H142" s="224"/>
    </row>
    <row r="143" spans="1:8">
      <c r="A143" s="188">
        <v>2510</v>
      </c>
      <c r="B143" s="218" t="s">
        <v>79</v>
      </c>
      <c r="C143" s="21" t="s">
        <v>73</v>
      </c>
      <c r="D143" s="189" t="s">
        <v>72</v>
      </c>
      <c r="E143" s="190" t="s">
        <v>429</v>
      </c>
      <c r="F143" s="203">
        <f>F145</f>
        <v>61930.313000000002</v>
      </c>
      <c r="G143" s="203">
        <f>G145</f>
        <v>58930.313000000002</v>
      </c>
      <c r="H143" s="210">
        <f>H145</f>
        <v>3000</v>
      </c>
    </row>
    <row r="144" spans="1:8" s="194" customFormat="1" ht="15" customHeight="1">
      <c r="A144" s="188"/>
      <c r="B144" s="174"/>
      <c r="C144" s="21"/>
      <c r="D144" s="189"/>
      <c r="E144" s="184" t="s">
        <v>235</v>
      </c>
      <c r="F144" s="195"/>
      <c r="G144" s="196"/>
      <c r="H144" s="209"/>
    </row>
    <row r="145" spans="1:8">
      <c r="A145" s="188">
        <v>2511</v>
      </c>
      <c r="B145" s="222" t="s">
        <v>79</v>
      </c>
      <c r="C145" s="22" t="s">
        <v>73</v>
      </c>
      <c r="D145" s="198" t="s">
        <v>73</v>
      </c>
      <c r="E145" s="184" t="s">
        <v>429</v>
      </c>
      <c r="F145" s="202">
        <f>G145+H145</f>
        <v>61930.313000000002</v>
      </c>
      <c r="G145" s="200">
        <f>52701.1-4640.5+10869.7+0.013</f>
        <v>58930.313000000002</v>
      </c>
      <c r="H145" s="201">
        <f>2700+300</f>
        <v>3000</v>
      </c>
    </row>
    <row r="146" spans="1:8">
      <c r="A146" s="188">
        <v>2520</v>
      </c>
      <c r="B146" s="218" t="s">
        <v>79</v>
      </c>
      <c r="C146" s="21" t="s">
        <v>74</v>
      </c>
      <c r="D146" s="189" t="s">
        <v>72</v>
      </c>
      <c r="E146" s="190" t="s">
        <v>430</v>
      </c>
      <c r="F146" s="202"/>
      <c r="G146" s="203"/>
      <c r="H146" s="204"/>
    </row>
    <row r="147" spans="1:8" s="194" customFormat="1" ht="15" customHeight="1">
      <c r="A147" s="188"/>
      <c r="B147" s="174"/>
      <c r="C147" s="21"/>
      <c r="D147" s="189"/>
      <c r="E147" s="184" t="s">
        <v>235</v>
      </c>
      <c r="F147" s="195"/>
      <c r="G147" s="196"/>
      <c r="H147" s="193"/>
    </row>
    <row r="148" spans="1:8">
      <c r="A148" s="188">
        <v>2521</v>
      </c>
      <c r="B148" s="222" t="s">
        <v>79</v>
      </c>
      <c r="C148" s="22" t="s">
        <v>74</v>
      </c>
      <c r="D148" s="198" t="s">
        <v>73</v>
      </c>
      <c r="E148" s="184" t="s">
        <v>431</v>
      </c>
      <c r="F148" s="202"/>
      <c r="G148" s="203"/>
      <c r="H148" s="204"/>
    </row>
    <row r="149" spans="1:8">
      <c r="A149" s="188">
        <v>2530</v>
      </c>
      <c r="B149" s="218" t="s">
        <v>79</v>
      </c>
      <c r="C149" s="21" t="s">
        <v>75</v>
      </c>
      <c r="D149" s="189" t="s">
        <v>72</v>
      </c>
      <c r="E149" s="190" t="s">
        <v>432</v>
      </c>
      <c r="F149" s="202"/>
      <c r="G149" s="203"/>
      <c r="H149" s="204"/>
    </row>
    <row r="150" spans="1:8" s="194" customFormat="1" ht="15" customHeight="1">
      <c r="A150" s="188"/>
      <c r="B150" s="174"/>
      <c r="C150" s="21"/>
      <c r="D150" s="189"/>
      <c r="E150" s="184" t="s">
        <v>235</v>
      </c>
      <c r="F150" s="195"/>
      <c r="G150" s="196"/>
      <c r="H150" s="193"/>
    </row>
    <row r="151" spans="1:8">
      <c r="A151" s="188">
        <v>2531</v>
      </c>
      <c r="B151" s="222" t="s">
        <v>79</v>
      </c>
      <c r="C151" s="22" t="s">
        <v>75</v>
      </c>
      <c r="D151" s="198" t="s">
        <v>73</v>
      </c>
      <c r="E151" s="184" t="s">
        <v>432</v>
      </c>
      <c r="F151" s="202"/>
      <c r="G151" s="203"/>
      <c r="H151" s="204"/>
    </row>
    <row r="152" spans="1:8">
      <c r="A152" s="188">
        <v>2540</v>
      </c>
      <c r="B152" s="218" t="s">
        <v>79</v>
      </c>
      <c r="C152" s="21" t="s">
        <v>330</v>
      </c>
      <c r="D152" s="189" t="s">
        <v>72</v>
      </c>
      <c r="E152" s="190" t="s">
        <v>433</v>
      </c>
      <c r="F152" s="202"/>
      <c r="G152" s="203"/>
      <c r="H152" s="204"/>
    </row>
    <row r="153" spans="1:8" s="194" customFormat="1" ht="15" customHeight="1">
      <c r="A153" s="188"/>
      <c r="B153" s="174"/>
      <c r="C153" s="21"/>
      <c r="D153" s="189"/>
      <c r="E153" s="184" t="s">
        <v>235</v>
      </c>
      <c r="F153" s="195"/>
      <c r="G153" s="196"/>
      <c r="H153" s="193"/>
    </row>
    <row r="154" spans="1:8">
      <c r="A154" s="188">
        <v>2541</v>
      </c>
      <c r="B154" s="222" t="s">
        <v>79</v>
      </c>
      <c r="C154" s="22" t="s">
        <v>330</v>
      </c>
      <c r="D154" s="198" t="s">
        <v>73</v>
      </c>
      <c r="E154" s="184" t="s">
        <v>433</v>
      </c>
      <c r="F154" s="202"/>
      <c r="G154" s="203"/>
      <c r="H154" s="204"/>
    </row>
    <row r="155" spans="1:8" ht="27">
      <c r="A155" s="188">
        <v>2550</v>
      </c>
      <c r="B155" s="218" t="s">
        <v>79</v>
      </c>
      <c r="C155" s="21" t="s">
        <v>331</v>
      </c>
      <c r="D155" s="189" t="s">
        <v>72</v>
      </c>
      <c r="E155" s="190" t="s">
        <v>434</v>
      </c>
      <c r="F155" s="202"/>
      <c r="G155" s="203"/>
      <c r="H155" s="204"/>
    </row>
    <row r="156" spans="1:8" s="194" customFormat="1" ht="15" customHeight="1">
      <c r="A156" s="188"/>
      <c r="B156" s="174"/>
      <c r="C156" s="21"/>
      <c r="D156" s="189"/>
      <c r="E156" s="184" t="s">
        <v>235</v>
      </c>
      <c r="F156" s="195"/>
      <c r="G156" s="196"/>
      <c r="H156" s="193"/>
    </row>
    <row r="157" spans="1:8" ht="27">
      <c r="A157" s="188">
        <v>2551</v>
      </c>
      <c r="B157" s="222" t="s">
        <v>79</v>
      </c>
      <c r="C157" s="22" t="s">
        <v>331</v>
      </c>
      <c r="D157" s="198" t="s">
        <v>73</v>
      </c>
      <c r="E157" s="184" t="s">
        <v>434</v>
      </c>
      <c r="F157" s="202"/>
      <c r="G157" s="203"/>
      <c r="H157" s="204"/>
    </row>
    <row r="158" spans="1:8" ht="27">
      <c r="A158" s="188">
        <v>2560</v>
      </c>
      <c r="B158" s="218" t="s">
        <v>79</v>
      </c>
      <c r="C158" s="21" t="s">
        <v>350</v>
      </c>
      <c r="D158" s="189" t="s">
        <v>72</v>
      </c>
      <c r="E158" s="190" t="s">
        <v>435</v>
      </c>
      <c r="F158" s="200">
        <f>F160</f>
        <v>8000</v>
      </c>
      <c r="G158" s="200">
        <f>G160</f>
        <v>8000</v>
      </c>
      <c r="H158" s="204"/>
    </row>
    <row r="159" spans="1:8" s="194" customFormat="1" ht="15" customHeight="1">
      <c r="A159" s="188"/>
      <c r="B159" s="174"/>
      <c r="C159" s="21"/>
      <c r="D159" s="189"/>
      <c r="E159" s="184" t="s">
        <v>235</v>
      </c>
      <c r="F159" s="208"/>
      <c r="G159" s="192"/>
      <c r="H159" s="193"/>
    </row>
    <row r="160" spans="1:8" ht="27">
      <c r="A160" s="188">
        <v>2561</v>
      </c>
      <c r="B160" s="222" t="s">
        <v>79</v>
      </c>
      <c r="C160" s="22" t="s">
        <v>350</v>
      </c>
      <c r="D160" s="198" t="s">
        <v>73</v>
      </c>
      <c r="E160" s="184" t="s">
        <v>435</v>
      </c>
      <c r="F160" s="199">
        <f>G160</f>
        <v>8000</v>
      </c>
      <c r="G160" s="200">
        <v>8000</v>
      </c>
      <c r="H160" s="204"/>
    </row>
    <row r="161" spans="1:8" s="182" customFormat="1" ht="60">
      <c r="A161" s="212">
        <v>2600</v>
      </c>
      <c r="B161" s="218" t="s">
        <v>80</v>
      </c>
      <c r="C161" s="21" t="s">
        <v>72</v>
      </c>
      <c r="D161" s="189" t="s">
        <v>72</v>
      </c>
      <c r="E161" s="219" t="s">
        <v>436</v>
      </c>
      <c r="F161" s="225">
        <f>G161+H161</f>
        <v>104147.764</v>
      </c>
      <c r="G161" s="214">
        <f>G163+G166+G169+G172+G175+G178</f>
        <v>58958.299999999996</v>
      </c>
      <c r="H161" s="223">
        <f>H163+H172+H169</f>
        <v>45189.464</v>
      </c>
    </row>
    <row r="162" spans="1:8" ht="13.5" customHeight="1">
      <c r="A162" s="183"/>
      <c r="B162" s="174"/>
      <c r="C162" s="175"/>
      <c r="D162" s="176"/>
      <c r="E162" s="184" t="s">
        <v>334</v>
      </c>
      <c r="F162" s="185"/>
      <c r="G162" s="186"/>
      <c r="H162" s="187"/>
    </row>
    <row r="163" spans="1:8">
      <c r="A163" s="188">
        <v>2610</v>
      </c>
      <c r="B163" s="218" t="s">
        <v>80</v>
      </c>
      <c r="C163" s="21" t="s">
        <v>73</v>
      </c>
      <c r="D163" s="189" t="s">
        <v>72</v>
      </c>
      <c r="E163" s="190" t="s">
        <v>437</v>
      </c>
      <c r="F163" s="204">
        <f>F165</f>
        <v>23916.986000000001</v>
      </c>
      <c r="G163" s="204">
        <f>G165</f>
        <v>0</v>
      </c>
      <c r="H163" s="204">
        <f>H165</f>
        <v>23916.986000000001</v>
      </c>
    </row>
    <row r="164" spans="1:8" s="194" customFormat="1" ht="15" customHeight="1">
      <c r="A164" s="188"/>
      <c r="B164" s="174"/>
      <c r="C164" s="21"/>
      <c r="D164" s="189"/>
      <c r="E164" s="184" t="s">
        <v>235</v>
      </c>
      <c r="F164" s="195"/>
      <c r="G164" s="196"/>
      <c r="H164" s="193"/>
    </row>
    <row r="165" spans="1:8">
      <c r="A165" s="188">
        <v>2611</v>
      </c>
      <c r="B165" s="222" t="s">
        <v>80</v>
      </c>
      <c r="C165" s="22" t="s">
        <v>73</v>
      </c>
      <c r="D165" s="198" t="s">
        <v>73</v>
      </c>
      <c r="E165" s="184" t="s">
        <v>438</v>
      </c>
      <c r="F165" s="202">
        <f>H165</f>
        <v>23916.986000000001</v>
      </c>
      <c r="G165" s="203"/>
      <c r="H165" s="201">
        <f>9691.8-1000+15225.2-0.014</f>
        <v>23916.986000000001</v>
      </c>
    </row>
    <row r="166" spans="1:8">
      <c r="A166" s="188">
        <v>2620</v>
      </c>
      <c r="B166" s="218" t="s">
        <v>80</v>
      </c>
      <c r="C166" s="21" t="s">
        <v>74</v>
      </c>
      <c r="D166" s="189" t="s">
        <v>72</v>
      </c>
      <c r="E166" s="190" t="s">
        <v>439</v>
      </c>
      <c r="F166" s="202"/>
      <c r="G166" s="203"/>
      <c r="H166" s="204"/>
    </row>
    <row r="167" spans="1:8" s="194" customFormat="1" ht="15" customHeight="1">
      <c r="A167" s="188"/>
      <c r="B167" s="174"/>
      <c r="C167" s="21"/>
      <c r="D167" s="189"/>
      <c r="E167" s="184" t="s">
        <v>235</v>
      </c>
      <c r="F167" s="195"/>
      <c r="G167" s="196"/>
      <c r="H167" s="193"/>
    </row>
    <row r="168" spans="1:8">
      <c r="A168" s="188">
        <v>2621</v>
      </c>
      <c r="B168" s="222" t="s">
        <v>80</v>
      </c>
      <c r="C168" s="22" t="s">
        <v>74</v>
      </c>
      <c r="D168" s="198" t="s">
        <v>73</v>
      </c>
      <c r="E168" s="184" t="s">
        <v>439</v>
      </c>
      <c r="F168" s="202"/>
      <c r="G168" s="203"/>
      <c r="H168" s="204"/>
    </row>
    <row r="169" spans="1:8">
      <c r="A169" s="188">
        <v>2630</v>
      </c>
      <c r="B169" s="218" t="s">
        <v>80</v>
      </c>
      <c r="C169" s="21" t="s">
        <v>75</v>
      </c>
      <c r="D169" s="189" t="s">
        <v>72</v>
      </c>
      <c r="E169" s="190" t="s">
        <v>440</v>
      </c>
      <c r="F169" s="203">
        <f>F171</f>
        <v>20426.812999999998</v>
      </c>
      <c r="G169" s="203">
        <f>G171</f>
        <v>4280.2249999999995</v>
      </c>
      <c r="H169" s="226">
        <f>H171</f>
        <v>16146.588</v>
      </c>
    </row>
    <row r="170" spans="1:8" s="194" customFormat="1" ht="15" customHeight="1">
      <c r="A170" s="188"/>
      <c r="B170" s="174"/>
      <c r="C170" s="21"/>
      <c r="D170" s="189"/>
      <c r="E170" s="184" t="s">
        <v>235</v>
      </c>
      <c r="F170" s="195"/>
      <c r="G170" s="196"/>
      <c r="H170" s="193"/>
    </row>
    <row r="171" spans="1:8">
      <c r="A171" s="188">
        <v>2631</v>
      </c>
      <c r="B171" s="222" t="s">
        <v>80</v>
      </c>
      <c r="C171" s="22" t="s">
        <v>75</v>
      </c>
      <c r="D171" s="198" t="s">
        <v>73</v>
      </c>
      <c r="E171" s="184" t="s">
        <v>441</v>
      </c>
      <c r="F171" s="199">
        <f>G171+H171</f>
        <v>20426.812999999998</v>
      </c>
      <c r="G171" s="200">
        <f>3579.2+200+501+0.025</f>
        <v>4280.2249999999995</v>
      </c>
      <c r="H171" s="201">
        <f>10770.5+7502-2125.912</f>
        <v>16146.588</v>
      </c>
    </row>
    <row r="172" spans="1:8">
      <c r="A172" s="188">
        <v>2640</v>
      </c>
      <c r="B172" s="218" t="s">
        <v>80</v>
      </c>
      <c r="C172" s="21" t="s">
        <v>330</v>
      </c>
      <c r="D172" s="189" t="s">
        <v>72</v>
      </c>
      <c r="E172" s="190" t="s">
        <v>442</v>
      </c>
      <c r="F172" s="200">
        <f>F174</f>
        <v>45725.864999999998</v>
      </c>
      <c r="G172" s="200">
        <f>G174</f>
        <v>40599.974999999999</v>
      </c>
      <c r="H172" s="210">
        <f>H174</f>
        <v>5125.8899999999994</v>
      </c>
    </row>
    <row r="173" spans="1:8" s="194" customFormat="1" ht="15" customHeight="1">
      <c r="A173" s="188"/>
      <c r="B173" s="174"/>
      <c r="C173" s="21"/>
      <c r="D173" s="189"/>
      <c r="E173" s="184" t="s">
        <v>235</v>
      </c>
      <c r="F173" s="195"/>
      <c r="G173" s="196"/>
      <c r="H173" s="209"/>
    </row>
    <row r="174" spans="1:8">
      <c r="A174" s="188">
        <v>2641</v>
      </c>
      <c r="B174" s="222" t="s">
        <v>80</v>
      </c>
      <c r="C174" s="22" t="s">
        <v>330</v>
      </c>
      <c r="D174" s="198" t="s">
        <v>73</v>
      </c>
      <c r="E174" s="184" t="s">
        <v>443</v>
      </c>
      <c r="F174" s="199">
        <f>G174+H174</f>
        <v>45725.864999999998</v>
      </c>
      <c r="G174" s="200">
        <f>30376-200+10424-0.025</f>
        <v>40599.974999999999</v>
      </c>
      <c r="H174" s="201">
        <f>1557.2+1000+442.8-0.022+2125.912</f>
        <v>5125.8899999999994</v>
      </c>
    </row>
    <row r="175" spans="1:8" ht="40.5">
      <c r="A175" s="188">
        <v>2650</v>
      </c>
      <c r="B175" s="218" t="s">
        <v>80</v>
      </c>
      <c r="C175" s="21" t="s">
        <v>331</v>
      </c>
      <c r="D175" s="189" t="s">
        <v>72</v>
      </c>
      <c r="E175" s="190" t="s">
        <v>444</v>
      </c>
      <c r="F175" s="202"/>
      <c r="G175" s="203"/>
      <c r="H175" s="204"/>
    </row>
    <row r="176" spans="1:8" s="194" customFormat="1" ht="15" customHeight="1">
      <c r="A176" s="188"/>
      <c r="B176" s="174"/>
      <c r="C176" s="21"/>
      <c r="D176" s="189"/>
      <c r="E176" s="184" t="s">
        <v>235</v>
      </c>
      <c r="F176" s="195"/>
      <c r="G176" s="196"/>
      <c r="H176" s="193"/>
    </row>
    <row r="177" spans="1:8" ht="40.5">
      <c r="A177" s="188">
        <v>2651</v>
      </c>
      <c r="B177" s="222" t="s">
        <v>80</v>
      </c>
      <c r="C177" s="22" t="s">
        <v>331</v>
      </c>
      <c r="D177" s="198" t="s">
        <v>73</v>
      </c>
      <c r="E177" s="184" t="s">
        <v>444</v>
      </c>
      <c r="F177" s="202"/>
      <c r="G177" s="203"/>
      <c r="H177" s="204"/>
    </row>
    <row r="178" spans="1:8" ht="27">
      <c r="A178" s="188">
        <v>2660</v>
      </c>
      <c r="B178" s="218" t="s">
        <v>80</v>
      </c>
      <c r="C178" s="21" t="s">
        <v>350</v>
      </c>
      <c r="D178" s="189" t="s">
        <v>72</v>
      </c>
      <c r="E178" s="190" t="s">
        <v>445</v>
      </c>
      <c r="F178" s="200">
        <f>F180</f>
        <v>14078.099999999999</v>
      </c>
      <c r="G178" s="200">
        <f>G180</f>
        <v>14078.099999999999</v>
      </c>
      <c r="H178" s="204"/>
    </row>
    <row r="179" spans="1:8" s="194" customFormat="1" ht="15" customHeight="1">
      <c r="A179" s="188"/>
      <c r="B179" s="174"/>
      <c r="C179" s="21"/>
      <c r="D179" s="189"/>
      <c r="E179" s="184" t="s">
        <v>235</v>
      </c>
      <c r="F179" s="208"/>
      <c r="G179" s="192"/>
      <c r="H179" s="193"/>
    </row>
    <row r="180" spans="1:8" ht="27">
      <c r="A180" s="188">
        <v>2661</v>
      </c>
      <c r="B180" s="222" t="s">
        <v>80</v>
      </c>
      <c r="C180" s="22" t="s">
        <v>350</v>
      </c>
      <c r="D180" s="198" t="s">
        <v>73</v>
      </c>
      <c r="E180" s="184" t="s">
        <v>445</v>
      </c>
      <c r="F180" s="199">
        <f>G180</f>
        <v>14078.099999999999</v>
      </c>
      <c r="G180" s="200">
        <f>7420+8974.1+1484-3800</f>
        <v>14078.099999999999</v>
      </c>
      <c r="H180" s="204"/>
    </row>
    <row r="181" spans="1:8" s="182" customFormat="1" ht="40.5">
      <c r="A181" s="212">
        <v>2700</v>
      </c>
      <c r="B181" s="218" t="s">
        <v>81</v>
      </c>
      <c r="C181" s="21" t="s">
        <v>72</v>
      </c>
      <c r="D181" s="189" t="s">
        <v>72</v>
      </c>
      <c r="E181" s="227" t="s">
        <v>446</v>
      </c>
      <c r="F181" s="220"/>
      <c r="G181" s="221"/>
      <c r="H181" s="215"/>
    </row>
    <row r="182" spans="1:8" ht="13.5" customHeight="1">
      <c r="A182" s="183"/>
      <c r="B182" s="174"/>
      <c r="C182" s="175"/>
      <c r="D182" s="176"/>
      <c r="E182" s="184" t="s">
        <v>334</v>
      </c>
      <c r="F182" s="185"/>
      <c r="G182" s="186"/>
      <c r="H182" s="187"/>
    </row>
    <row r="183" spans="1:8">
      <c r="A183" s="188">
        <v>2710</v>
      </c>
      <c r="B183" s="218" t="s">
        <v>81</v>
      </c>
      <c r="C183" s="21" t="s">
        <v>73</v>
      </c>
      <c r="D183" s="189" t="s">
        <v>72</v>
      </c>
      <c r="E183" s="190" t="s">
        <v>447</v>
      </c>
      <c r="F183" s="202"/>
      <c r="G183" s="203"/>
      <c r="H183" s="204"/>
    </row>
    <row r="184" spans="1:8" s="194" customFormat="1" ht="15" customHeight="1">
      <c r="A184" s="188"/>
      <c r="B184" s="174"/>
      <c r="C184" s="21"/>
      <c r="D184" s="189"/>
      <c r="E184" s="184" t="s">
        <v>235</v>
      </c>
      <c r="F184" s="195"/>
      <c r="G184" s="196"/>
      <c r="H184" s="193"/>
    </row>
    <row r="185" spans="1:8">
      <c r="A185" s="188">
        <v>2711</v>
      </c>
      <c r="B185" s="222" t="s">
        <v>81</v>
      </c>
      <c r="C185" s="22" t="s">
        <v>73</v>
      </c>
      <c r="D185" s="198" t="s">
        <v>73</v>
      </c>
      <c r="E185" s="184" t="s">
        <v>448</v>
      </c>
      <c r="F185" s="202"/>
      <c r="G185" s="203"/>
      <c r="H185" s="204"/>
    </row>
    <row r="186" spans="1:8">
      <c r="A186" s="188">
        <v>2712</v>
      </c>
      <c r="B186" s="222" t="s">
        <v>81</v>
      </c>
      <c r="C186" s="22" t="s">
        <v>73</v>
      </c>
      <c r="D186" s="198" t="s">
        <v>74</v>
      </c>
      <c r="E186" s="184" t="s">
        <v>449</v>
      </c>
      <c r="F186" s="202"/>
      <c r="G186" s="203"/>
      <c r="H186" s="204"/>
    </row>
    <row r="187" spans="1:8">
      <c r="A187" s="188">
        <v>2713</v>
      </c>
      <c r="B187" s="222" t="s">
        <v>81</v>
      </c>
      <c r="C187" s="22" t="s">
        <v>73</v>
      </c>
      <c r="D187" s="198" t="s">
        <v>75</v>
      </c>
      <c r="E187" s="184" t="s">
        <v>450</v>
      </c>
      <c r="F187" s="202"/>
      <c r="G187" s="203"/>
      <c r="H187" s="204"/>
    </row>
    <row r="188" spans="1:8">
      <c r="A188" s="188">
        <v>2720</v>
      </c>
      <c r="B188" s="218" t="s">
        <v>81</v>
      </c>
      <c r="C188" s="21" t="s">
        <v>74</v>
      </c>
      <c r="D188" s="189" t="s">
        <v>72</v>
      </c>
      <c r="E188" s="190" t="s">
        <v>451</v>
      </c>
      <c r="F188" s="202"/>
      <c r="G188" s="203"/>
      <c r="H188" s="204"/>
    </row>
    <row r="189" spans="1:8" s="194" customFormat="1" ht="15" customHeight="1">
      <c r="A189" s="188"/>
      <c r="B189" s="174"/>
      <c r="C189" s="21"/>
      <c r="D189" s="189"/>
      <c r="E189" s="184" t="s">
        <v>235</v>
      </c>
      <c r="F189" s="195"/>
      <c r="G189" s="196"/>
      <c r="H189" s="193"/>
    </row>
    <row r="190" spans="1:8">
      <c r="A190" s="188">
        <v>2721</v>
      </c>
      <c r="B190" s="222" t="s">
        <v>81</v>
      </c>
      <c r="C190" s="22" t="s">
        <v>74</v>
      </c>
      <c r="D190" s="198" t="s">
        <v>73</v>
      </c>
      <c r="E190" s="184" t="s">
        <v>452</v>
      </c>
      <c r="F190" s="202"/>
      <c r="G190" s="203"/>
      <c r="H190" s="204"/>
    </row>
    <row r="191" spans="1:8">
      <c r="A191" s="188">
        <v>2722</v>
      </c>
      <c r="B191" s="222" t="s">
        <v>81</v>
      </c>
      <c r="C191" s="22" t="s">
        <v>74</v>
      </c>
      <c r="D191" s="198" t="s">
        <v>74</v>
      </c>
      <c r="E191" s="184" t="s">
        <v>453</v>
      </c>
      <c r="F191" s="202"/>
      <c r="G191" s="203"/>
      <c r="H191" s="204"/>
    </row>
    <row r="192" spans="1:8">
      <c r="A192" s="188">
        <v>2723</v>
      </c>
      <c r="B192" s="222" t="s">
        <v>81</v>
      </c>
      <c r="C192" s="22" t="s">
        <v>74</v>
      </c>
      <c r="D192" s="198" t="s">
        <v>75</v>
      </c>
      <c r="E192" s="184" t="s">
        <v>454</v>
      </c>
      <c r="F192" s="202"/>
      <c r="G192" s="203"/>
      <c r="H192" s="204"/>
    </row>
    <row r="193" spans="1:8">
      <c r="A193" s="188">
        <v>2724</v>
      </c>
      <c r="B193" s="222" t="s">
        <v>81</v>
      </c>
      <c r="C193" s="22" t="s">
        <v>74</v>
      </c>
      <c r="D193" s="198" t="s">
        <v>330</v>
      </c>
      <c r="E193" s="184" t="s">
        <v>455</v>
      </c>
      <c r="F193" s="202"/>
      <c r="G193" s="203"/>
      <c r="H193" s="204"/>
    </row>
    <row r="194" spans="1:8">
      <c r="A194" s="188">
        <v>2730</v>
      </c>
      <c r="B194" s="218" t="s">
        <v>81</v>
      </c>
      <c r="C194" s="21" t="s">
        <v>75</v>
      </c>
      <c r="D194" s="189" t="s">
        <v>72</v>
      </c>
      <c r="E194" s="190" t="s">
        <v>456</v>
      </c>
      <c r="F194" s="202"/>
      <c r="G194" s="203"/>
      <c r="H194" s="204"/>
    </row>
    <row r="195" spans="1:8" s="194" customFormat="1" ht="15" customHeight="1">
      <c r="A195" s="188"/>
      <c r="B195" s="174"/>
      <c r="C195" s="21"/>
      <c r="D195" s="189"/>
      <c r="E195" s="184" t="s">
        <v>235</v>
      </c>
      <c r="F195" s="195"/>
      <c r="G195" s="196"/>
      <c r="H195" s="193"/>
    </row>
    <row r="196" spans="1:8">
      <c r="A196" s="188">
        <v>2731</v>
      </c>
      <c r="B196" s="222" t="s">
        <v>81</v>
      </c>
      <c r="C196" s="22" t="s">
        <v>75</v>
      </c>
      <c r="D196" s="198" t="s">
        <v>73</v>
      </c>
      <c r="E196" s="184" t="s">
        <v>457</v>
      </c>
      <c r="F196" s="202"/>
      <c r="G196" s="203"/>
      <c r="H196" s="204"/>
    </row>
    <row r="197" spans="1:8">
      <c r="A197" s="188">
        <v>2732</v>
      </c>
      <c r="B197" s="222" t="s">
        <v>81</v>
      </c>
      <c r="C197" s="22" t="s">
        <v>75</v>
      </c>
      <c r="D197" s="198" t="s">
        <v>74</v>
      </c>
      <c r="E197" s="184" t="s">
        <v>458</v>
      </c>
      <c r="F197" s="202"/>
      <c r="G197" s="203"/>
      <c r="H197" s="204"/>
    </row>
    <row r="198" spans="1:8" ht="27">
      <c r="A198" s="188">
        <v>2733</v>
      </c>
      <c r="B198" s="222" t="s">
        <v>81</v>
      </c>
      <c r="C198" s="22" t="s">
        <v>75</v>
      </c>
      <c r="D198" s="198" t="s">
        <v>75</v>
      </c>
      <c r="E198" s="184" t="s">
        <v>459</v>
      </c>
      <c r="F198" s="202"/>
      <c r="G198" s="203"/>
      <c r="H198" s="204"/>
    </row>
    <row r="199" spans="1:8" ht="27">
      <c r="A199" s="188">
        <v>2734</v>
      </c>
      <c r="B199" s="222" t="s">
        <v>81</v>
      </c>
      <c r="C199" s="22" t="s">
        <v>75</v>
      </c>
      <c r="D199" s="198" t="s">
        <v>330</v>
      </c>
      <c r="E199" s="184" t="s">
        <v>460</v>
      </c>
      <c r="F199" s="202"/>
      <c r="G199" s="203"/>
      <c r="H199" s="204"/>
    </row>
    <row r="200" spans="1:8">
      <c r="A200" s="188">
        <v>2740</v>
      </c>
      <c r="B200" s="218" t="s">
        <v>81</v>
      </c>
      <c r="C200" s="21" t="s">
        <v>330</v>
      </c>
      <c r="D200" s="189" t="s">
        <v>72</v>
      </c>
      <c r="E200" s="190" t="s">
        <v>461</v>
      </c>
      <c r="F200" s="202"/>
      <c r="G200" s="203"/>
      <c r="H200" s="204"/>
    </row>
    <row r="201" spans="1:8" s="194" customFormat="1" ht="15" customHeight="1">
      <c r="A201" s="188"/>
      <c r="B201" s="174"/>
      <c r="C201" s="21"/>
      <c r="D201" s="189"/>
      <c r="E201" s="184" t="s">
        <v>235</v>
      </c>
      <c r="F201" s="195"/>
      <c r="G201" s="196"/>
      <c r="H201" s="193"/>
    </row>
    <row r="202" spans="1:8">
      <c r="A202" s="188">
        <v>2741</v>
      </c>
      <c r="B202" s="222" t="s">
        <v>81</v>
      </c>
      <c r="C202" s="22" t="s">
        <v>330</v>
      </c>
      <c r="D202" s="198" t="s">
        <v>73</v>
      </c>
      <c r="E202" s="184" t="s">
        <v>461</v>
      </c>
      <c r="F202" s="202"/>
      <c r="G202" s="203"/>
      <c r="H202" s="204"/>
    </row>
    <row r="203" spans="1:8" ht="27">
      <c r="A203" s="188">
        <v>2750</v>
      </c>
      <c r="B203" s="218" t="s">
        <v>81</v>
      </c>
      <c r="C203" s="21" t="s">
        <v>331</v>
      </c>
      <c r="D203" s="189" t="s">
        <v>72</v>
      </c>
      <c r="E203" s="190" t="s">
        <v>462</v>
      </c>
      <c r="F203" s="202"/>
      <c r="G203" s="203"/>
      <c r="H203" s="204"/>
    </row>
    <row r="204" spans="1:8" s="194" customFormat="1" ht="15" customHeight="1">
      <c r="A204" s="188"/>
      <c r="B204" s="174"/>
      <c r="C204" s="21"/>
      <c r="D204" s="189"/>
      <c r="E204" s="184" t="s">
        <v>235</v>
      </c>
      <c r="F204" s="195"/>
      <c r="G204" s="196"/>
      <c r="H204" s="193"/>
    </row>
    <row r="205" spans="1:8" ht="27">
      <c r="A205" s="188">
        <v>2751</v>
      </c>
      <c r="B205" s="222" t="s">
        <v>81</v>
      </c>
      <c r="C205" s="22" t="s">
        <v>331</v>
      </c>
      <c r="D205" s="198" t="s">
        <v>73</v>
      </c>
      <c r="E205" s="184" t="s">
        <v>462</v>
      </c>
      <c r="F205" s="202"/>
      <c r="G205" s="203"/>
      <c r="H205" s="204"/>
    </row>
    <row r="206" spans="1:8">
      <c r="A206" s="188">
        <v>2760</v>
      </c>
      <c r="B206" s="218" t="s">
        <v>81</v>
      </c>
      <c r="C206" s="21" t="s">
        <v>350</v>
      </c>
      <c r="D206" s="189" t="s">
        <v>72</v>
      </c>
      <c r="E206" s="190" t="s">
        <v>463</v>
      </c>
      <c r="F206" s="202"/>
      <c r="G206" s="203"/>
      <c r="H206" s="204"/>
    </row>
    <row r="207" spans="1:8" s="194" customFormat="1" ht="15" customHeight="1">
      <c r="A207" s="188"/>
      <c r="B207" s="174"/>
      <c r="C207" s="21"/>
      <c r="D207" s="189"/>
      <c r="E207" s="184" t="s">
        <v>235</v>
      </c>
      <c r="F207" s="195"/>
      <c r="G207" s="196"/>
      <c r="H207" s="193"/>
    </row>
    <row r="208" spans="1:8" ht="27">
      <c r="A208" s="188">
        <v>2761</v>
      </c>
      <c r="B208" s="222" t="s">
        <v>81</v>
      </c>
      <c r="C208" s="22" t="s">
        <v>350</v>
      </c>
      <c r="D208" s="198" t="s">
        <v>73</v>
      </c>
      <c r="E208" s="184" t="s">
        <v>464</v>
      </c>
      <c r="F208" s="202"/>
      <c r="G208" s="203"/>
      <c r="H208" s="204"/>
    </row>
    <row r="209" spans="1:8">
      <c r="A209" s="188">
        <v>2762</v>
      </c>
      <c r="B209" s="222" t="s">
        <v>81</v>
      </c>
      <c r="C209" s="22" t="s">
        <v>350</v>
      </c>
      <c r="D209" s="198" t="s">
        <v>74</v>
      </c>
      <c r="E209" s="184" t="s">
        <v>463</v>
      </c>
      <c r="F209" s="202"/>
      <c r="G209" s="203"/>
      <c r="H209" s="204"/>
    </row>
    <row r="210" spans="1:8" s="182" customFormat="1" ht="40.5">
      <c r="A210" s="212">
        <v>2800</v>
      </c>
      <c r="B210" s="218" t="s">
        <v>82</v>
      </c>
      <c r="C210" s="21" t="s">
        <v>72</v>
      </c>
      <c r="D210" s="189" t="s">
        <v>72</v>
      </c>
      <c r="E210" s="227" t="s">
        <v>465</v>
      </c>
      <c r="F210" s="214">
        <f>F212+F215+F224+F229+F234+F237</f>
        <v>73620.71699999999</v>
      </c>
      <c r="G210" s="214">
        <f>G212+G215+G224+G229+G234+G237</f>
        <v>73620.71699999999</v>
      </c>
      <c r="H210" s="215"/>
    </row>
    <row r="211" spans="1:8" ht="13.5" customHeight="1">
      <c r="A211" s="183"/>
      <c r="B211" s="174"/>
      <c r="C211" s="175"/>
      <c r="D211" s="176"/>
      <c r="E211" s="184" t="s">
        <v>334</v>
      </c>
      <c r="F211" s="185"/>
      <c r="G211" s="186"/>
      <c r="H211" s="187"/>
    </row>
    <row r="212" spans="1:8">
      <c r="A212" s="188">
        <v>2810</v>
      </c>
      <c r="B212" s="222" t="s">
        <v>82</v>
      </c>
      <c r="C212" s="22" t="s">
        <v>73</v>
      </c>
      <c r="D212" s="198" t="s">
        <v>72</v>
      </c>
      <c r="E212" s="190" t="s">
        <v>466</v>
      </c>
      <c r="F212" s="202"/>
      <c r="G212" s="203"/>
      <c r="H212" s="204"/>
    </row>
    <row r="213" spans="1:8" s="194" customFormat="1" ht="15" customHeight="1">
      <c r="A213" s="188"/>
      <c r="B213" s="174"/>
      <c r="C213" s="21"/>
      <c r="D213" s="189"/>
      <c r="E213" s="184" t="s">
        <v>235</v>
      </c>
      <c r="F213" s="195"/>
      <c r="G213" s="196"/>
      <c r="H213" s="193"/>
    </row>
    <row r="214" spans="1:8">
      <c r="A214" s="188">
        <v>2811</v>
      </c>
      <c r="B214" s="222" t="s">
        <v>82</v>
      </c>
      <c r="C214" s="22" t="s">
        <v>73</v>
      </c>
      <c r="D214" s="198" t="s">
        <v>73</v>
      </c>
      <c r="E214" s="184" t="s">
        <v>466</v>
      </c>
      <c r="F214" s="202"/>
      <c r="G214" s="203"/>
      <c r="H214" s="204"/>
    </row>
    <row r="215" spans="1:8">
      <c r="A215" s="188">
        <v>2820</v>
      </c>
      <c r="B215" s="218" t="s">
        <v>82</v>
      </c>
      <c r="C215" s="21" t="s">
        <v>74</v>
      </c>
      <c r="D215" s="189" t="s">
        <v>72</v>
      </c>
      <c r="E215" s="190" t="s">
        <v>467</v>
      </c>
      <c r="F215" s="203">
        <f>F217+F218+F219+F220+F221+F222+F223</f>
        <v>73278.717999999993</v>
      </c>
      <c r="G215" s="200">
        <f>G217+G218+G219+G220+G221+G222+G223</f>
        <v>73278.717999999993</v>
      </c>
      <c r="H215" s="204"/>
    </row>
    <row r="216" spans="1:8" s="194" customFormat="1" ht="15" customHeight="1">
      <c r="A216" s="188"/>
      <c r="B216" s="174"/>
      <c r="C216" s="21"/>
      <c r="D216" s="189"/>
      <c r="E216" s="184" t="s">
        <v>235</v>
      </c>
      <c r="F216" s="195"/>
      <c r="G216" s="196"/>
      <c r="H216" s="193"/>
    </row>
    <row r="217" spans="1:8">
      <c r="A217" s="188">
        <v>2821</v>
      </c>
      <c r="B217" s="222" t="s">
        <v>82</v>
      </c>
      <c r="C217" s="22" t="s">
        <v>74</v>
      </c>
      <c r="D217" s="198" t="s">
        <v>73</v>
      </c>
      <c r="E217" s="184" t="s">
        <v>468</v>
      </c>
      <c r="F217" s="199">
        <f>G217</f>
        <v>26279.95</v>
      </c>
      <c r="G217" s="200">
        <f>19742.6+2664+3873.4-0.05</f>
        <v>26279.95</v>
      </c>
      <c r="H217" s="204"/>
    </row>
    <row r="218" spans="1:8">
      <c r="A218" s="188">
        <v>2822</v>
      </c>
      <c r="B218" s="222" t="s">
        <v>82</v>
      </c>
      <c r="C218" s="22" t="s">
        <v>74</v>
      </c>
      <c r="D218" s="198" t="s">
        <v>74</v>
      </c>
      <c r="E218" s="184" t="s">
        <v>469</v>
      </c>
      <c r="F218" s="199">
        <f>G218</f>
        <v>15872</v>
      </c>
      <c r="G218" s="200">
        <f>10800+1472+3600</f>
        <v>15872</v>
      </c>
      <c r="H218" s="204"/>
    </row>
    <row r="219" spans="1:8">
      <c r="A219" s="188">
        <v>2823</v>
      </c>
      <c r="B219" s="222" t="s">
        <v>82</v>
      </c>
      <c r="C219" s="22" t="s">
        <v>74</v>
      </c>
      <c r="D219" s="198" t="s">
        <v>75</v>
      </c>
      <c r="E219" s="184" t="s">
        <v>470</v>
      </c>
      <c r="F219" s="202">
        <f>G219</f>
        <v>25014.198</v>
      </c>
      <c r="G219" s="200">
        <f>19393.3+1816.8-282.6+4086.7-0.002</f>
        <v>25014.198</v>
      </c>
      <c r="H219" s="204"/>
    </row>
    <row r="220" spans="1:8">
      <c r="A220" s="188">
        <v>2824</v>
      </c>
      <c r="B220" s="222" t="s">
        <v>82</v>
      </c>
      <c r="C220" s="22" t="s">
        <v>74</v>
      </c>
      <c r="D220" s="198" t="s">
        <v>330</v>
      </c>
      <c r="E220" s="184" t="s">
        <v>471</v>
      </c>
      <c r="F220" s="199">
        <f>G220</f>
        <v>6112.57</v>
      </c>
      <c r="G220" s="200">
        <f>3444+2000+668.57</f>
        <v>6112.57</v>
      </c>
      <c r="H220" s="204"/>
    </row>
    <row r="221" spans="1:8">
      <c r="A221" s="188">
        <v>2825</v>
      </c>
      <c r="B221" s="222" t="s">
        <v>82</v>
      </c>
      <c r="C221" s="22" t="s">
        <v>74</v>
      </c>
      <c r="D221" s="198" t="s">
        <v>331</v>
      </c>
      <c r="E221" s="184" t="s">
        <v>472</v>
      </c>
      <c r="F221" s="202"/>
      <c r="G221" s="203"/>
      <c r="H221" s="204"/>
    </row>
    <row r="222" spans="1:8">
      <c r="A222" s="188">
        <v>2826</v>
      </c>
      <c r="B222" s="222" t="s">
        <v>82</v>
      </c>
      <c r="C222" s="22" t="s">
        <v>74</v>
      </c>
      <c r="D222" s="198" t="s">
        <v>350</v>
      </c>
      <c r="E222" s="184" t="s">
        <v>473</v>
      </c>
      <c r="F222" s="202"/>
      <c r="G222" s="203"/>
      <c r="H222" s="204"/>
    </row>
    <row r="223" spans="1:8" ht="27">
      <c r="A223" s="188">
        <v>2827</v>
      </c>
      <c r="B223" s="222" t="s">
        <v>82</v>
      </c>
      <c r="C223" s="22" t="s">
        <v>74</v>
      </c>
      <c r="D223" s="198" t="s">
        <v>353</v>
      </c>
      <c r="E223" s="184" t="s">
        <v>474</v>
      </c>
      <c r="F223" s="202"/>
      <c r="G223" s="203"/>
      <c r="H223" s="204"/>
    </row>
    <row r="224" spans="1:8" ht="27">
      <c r="A224" s="188">
        <v>2830</v>
      </c>
      <c r="B224" s="218" t="s">
        <v>82</v>
      </c>
      <c r="C224" s="21" t="s">
        <v>75</v>
      </c>
      <c r="D224" s="189" t="s">
        <v>72</v>
      </c>
      <c r="E224" s="190" t="s">
        <v>475</v>
      </c>
      <c r="F224" s="200">
        <f>F227</f>
        <v>341.99900000000002</v>
      </c>
      <c r="G224" s="200">
        <f>G227</f>
        <v>341.99900000000002</v>
      </c>
      <c r="H224" s="204"/>
    </row>
    <row r="225" spans="1:8" s="194" customFormat="1" ht="15" customHeight="1">
      <c r="A225" s="188"/>
      <c r="B225" s="174"/>
      <c r="C225" s="21"/>
      <c r="D225" s="189"/>
      <c r="E225" s="184" t="s">
        <v>235</v>
      </c>
      <c r="F225" s="208"/>
      <c r="G225" s="192"/>
      <c r="H225" s="193"/>
    </row>
    <row r="226" spans="1:8">
      <c r="A226" s="188">
        <v>2831</v>
      </c>
      <c r="B226" s="222" t="s">
        <v>82</v>
      </c>
      <c r="C226" s="22" t="s">
        <v>75</v>
      </c>
      <c r="D226" s="198" t="s">
        <v>73</v>
      </c>
      <c r="E226" s="184" t="s">
        <v>476</v>
      </c>
      <c r="F226" s="199"/>
      <c r="G226" s="200"/>
      <c r="H226" s="204"/>
    </row>
    <row r="227" spans="1:8">
      <c r="A227" s="188">
        <v>2832</v>
      </c>
      <c r="B227" s="222" t="s">
        <v>82</v>
      </c>
      <c r="C227" s="22" t="s">
        <v>75</v>
      </c>
      <c r="D227" s="198" t="s">
        <v>74</v>
      </c>
      <c r="E227" s="184" t="s">
        <v>477</v>
      </c>
      <c r="F227" s="199">
        <f>G227</f>
        <v>341.99900000000002</v>
      </c>
      <c r="G227" s="200">
        <f>313.5+28.5-0.001</f>
        <v>341.99900000000002</v>
      </c>
      <c r="H227" s="204"/>
    </row>
    <row r="228" spans="1:8">
      <c r="A228" s="188">
        <v>2833</v>
      </c>
      <c r="B228" s="222" t="s">
        <v>82</v>
      </c>
      <c r="C228" s="22" t="s">
        <v>75</v>
      </c>
      <c r="D228" s="198" t="s">
        <v>75</v>
      </c>
      <c r="E228" s="184" t="s">
        <v>478</v>
      </c>
      <c r="F228" s="202"/>
      <c r="G228" s="203"/>
      <c r="H228" s="204"/>
    </row>
    <row r="229" spans="1:8">
      <c r="A229" s="188">
        <v>2840</v>
      </c>
      <c r="B229" s="218" t="s">
        <v>82</v>
      </c>
      <c r="C229" s="21" t="s">
        <v>330</v>
      </c>
      <c r="D229" s="189" t="s">
        <v>72</v>
      </c>
      <c r="E229" s="190" t="s">
        <v>479</v>
      </c>
      <c r="F229" s="202"/>
      <c r="G229" s="203"/>
      <c r="H229" s="204"/>
    </row>
    <row r="230" spans="1:8" s="194" customFormat="1" ht="15" customHeight="1">
      <c r="A230" s="188"/>
      <c r="B230" s="174"/>
      <c r="C230" s="21"/>
      <c r="D230" s="189"/>
      <c r="E230" s="184" t="s">
        <v>235</v>
      </c>
      <c r="F230" s="195"/>
      <c r="G230" s="196"/>
      <c r="H230" s="193"/>
    </row>
    <row r="231" spans="1:8">
      <c r="A231" s="188">
        <v>2841</v>
      </c>
      <c r="B231" s="222" t="s">
        <v>82</v>
      </c>
      <c r="C231" s="22" t="s">
        <v>330</v>
      </c>
      <c r="D231" s="198" t="s">
        <v>73</v>
      </c>
      <c r="E231" s="184" t="s">
        <v>480</v>
      </c>
      <c r="F231" s="202"/>
      <c r="G231" s="203"/>
      <c r="H231" s="204"/>
    </row>
    <row r="232" spans="1:8" ht="27">
      <c r="A232" s="188">
        <v>2842</v>
      </c>
      <c r="B232" s="222" t="s">
        <v>82</v>
      </c>
      <c r="C232" s="22" t="s">
        <v>330</v>
      </c>
      <c r="D232" s="198" t="s">
        <v>74</v>
      </c>
      <c r="E232" s="184" t="s">
        <v>481</v>
      </c>
      <c r="F232" s="202"/>
      <c r="G232" s="203"/>
      <c r="H232" s="204"/>
    </row>
    <row r="233" spans="1:8">
      <c r="A233" s="188">
        <v>2843</v>
      </c>
      <c r="B233" s="222" t="s">
        <v>82</v>
      </c>
      <c r="C233" s="22" t="s">
        <v>330</v>
      </c>
      <c r="D233" s="198" t="s">
        <v>75</v>
      </c>
      <c r="E233" s="184" t="s">
        <v>479</v>
      </c>
      <c r="F233" s="202"/>
      <c r="G233" s="203"/>
      <c r="H233" s="204"/>
    </row>
    <row r="234" spans="1:8" ht="27">
      <c r="A234" s="188">
        <v>2850</v>
      </c>
      <c r="B234" s="218" t="s">
        <v>82</v>
      </c>
      <c r="C234" s="21" t="s">
        <v>331</v>
      </c>
      <c r="D234" s="189" t="s">
        <v>72</v>
      </c>
      <c r="E234" s="228" t="s">
        <v>482</v>
      </c>
      <c r="F234" s="202"/>
      <c r="G234" s="203"/>
      <c r="H234" s="204"/>
    </row>
    <row r="235" spans="1:8" s="194" customFormat="1" ht="15" customHeight="1">
      <c r="A235" s="188"/>
      <c r="B235" s="174"/>
      <c r="C235" s="21"/>
      <c r="D235" s="189"/>
      <c r="E235" s="184" t="s">
        <v>235</v>
      </c>
      <c r="F235" s="195"/>
      <c r="G235" s="196"/>
      <c r="H235" s="193"/>
    </row>
    <row r="236" spans="1:8" ht="27">
      <c r="A236" s="188">
        <v>2851</v>
      </c>
      <c r="B236" s="218" t="s">
        <v>82</v>
      </c>
      <c r="C236" s="21" t="s">
        <v>331</v>
      </c>
      <c r="D236" s="189" t="s">
        <v>73</v>
      </c>
      <c r="E236" s="229" t="s">
        <v>482</v>
      </c>
      <c r="F236" s="202"/>
      <c r="G236" s="203"/>
      <c r="H236" s="204"/>
    </row>
    <row r="237" spans="1:8">
      <c r="A237" s="188">
        <v>2860</v>
      </c>
      <c r="B237" s="218" t="s">
        <v>82</v>
      </c>
      <c r="C237" s="21" t="s">
        <v>350</v>
      </c>
      <c r="D237" s="189" t="s">
        <v>72</v>
      </c>
      <c r="E237" s="228" t="s">
        <v>483</v>
      </c>
      <c r="F237" s="202"/>
      <c r="G237" s="203"/>
      <c r="H237" s="204"/>
    </row>
    <row r="238" spans="1:8" s="194" customFormat="1" ht="15" customHeight="1">
      <c r="A238" s="188"/>
      <c r="B238" s="174"/>
      <c r="C238" s="21"/>
      <c r="D238" s="189"/>
      <c r="E238" s="184" t="s">
        <v>235</v>
      </c>
      <c r="F238" s="195"/>
      <c r="G238" s="196"/>
      <c r="H238" s="193"/>
    </row>
    <row r="239" spans="1:8">
      <c r="A239" s="188">
        <v>2861</v>
      </c>
      <c r="B239" s="222" t="s">
        <v>82</v>
      </c>
      <c r="C239" s="22" t="s">
        <v>350</v>
      </c>
      <c r="D239" s="198" t="s">
        <v>73</v>
      </c>
      <c r="E239" s="229" t="s">
        <v>483</v>
      </c>
      <c r="F239" s="202"/>
      <c r="G239" s="203"/>
      <c r="H239" s="204"/>
    </row>
    <row r="240" spans="1:8" s="182" customFormat="1" ht="43.5">
      <c r="A240" s="212">
        <v>2900</v>
      </c>
      <c r="B240" s="218" t="s">
        <v>83</v>
      </c>
      <c r="C240" s="21" t="s">
        <v>72</v>
      </c>
      <c r="D240" s="189" t="s">
        <v>72</v>
      </c>
      <c r="E240" s="219" t="s">
        <v>484</v>
      </c>
      <c r="F240" s="214">
        <f>F242+F246+F250+F254+F258+F262+F265+F268</f>
        <v>239355.446</v>
      </c>
      <c r="G240" s="214">
        <f>G242+G246+G250+G254+G258+G262+G265+G268</f>
        <v>232355.446</v>
      </c>
      <c r="H240" s="223">
        <f>H242+H258</f>
        <v>7000</v>
      </c>
    </row>
    <row r="241" spans="1:8" ht="13.5" customHeight="1">
      <c r="A241" s="183"/>
      <c r="B241" s="174"/>
      <c r="C241" s="175"/>
      <c r="D241" s="176"/>
      <c r="E241" s="184" t="s">
        <v>334</v>
      </c>
      <c r="F241" s="185"/>
      <c r="G241" s="186"/>
      <c r="H241" s="187"/>
    </row>
    <row r="242" spans="1:8">
      <c r="A242" s="188">
        <v>2910</v>
      </c>
      <c r="B242" s="218" t="s">
        <v>83</v>
      </c>
      <c r="C242" s="21" t="s">
        <v>73</v>
      </c>
      <c r="D242" s="189" t="s">
        <v>72</v>
      </c>
      <c r="E242" s="190" t="s">
        <v>485</v>
      </c>
      <c r="F242" s="200">
        <f>F244</f>
        <v>161693.698</v>
      </c>
      <c r="G242" s="200">
        <f>G244</f>
        <v>156693.698</v>
      </c>
      <c r="H242" s="210">
        <f>H244</f>
        <v>5000</v>
      </c>
    </row>
    <row r="243" spans="1:8" s="194" customFormat="1" ht="15" customHeight="1">
      <c r="A243" s="188"/>
      <c r="B243" s="174"/>
      <c r="C243" s="21"/>
      <c r="D243" s="189"/>
      <c r="E243" s="184" t="s">
        <v>235</v>
      </c>
      <c r="F243" s="195"/>
      <c r="G243" s="196"/>
      <c r="H243" s="193"/>
    </row>
    <row r="244" spans="1:8">
      <c r="A244" s="188">
        <v>2911</v>
      </c>
      <c r="B244" s="222" t="s">
        <v>83</v>
      </c>
      <c r="C244" s="22" t="s">
        <v>73</v>
      </c>
      <c r="D244" s="198" t="s">
        <v>73</v>
      </c>
      <c r="E244" s="184" t="s">
        <v>486</v>
      </c>
      <c r="F244" s="199">
        <f>G244+H244</f>
        <v>161693.698</v>
      </c>
      <c r="G244" s="200">
        <f>124728+677.5+1541.6+282.6+29464-0.002</f>
        <v>156693.698</v>
      </c>
      <c r="H244" s="210">
        <v>5000</v>
      </c>
    </row>
    <row r="245" spans="1:8">
      <c r="A245" s="188">
        <v>2912</v>
      </c>
      <c r="B245" s="222" t="s">
        <v>83</v>
      </c>
      <c r="C245" s="22" t="s">
        <v>73</v>
      </c>
      <c r="D245" s="198" t="s">
        <v>74</v>
      </c>
      <c r="E245" s="184" t="s">
        <v>487</v>
      </c>
      <c r="F245" s="202"/>
      <c r="G245" s="203"/>
      <c r="H245" s="204"/>
    </row>
    <row r="246" spans="1:8">
      <c r="A246" s="188">
        <v>2920</v>
      </c>
      <c r="B246" s="218" t="s">
        <v>83</v>
      </c>
      <c r="C246" s="21" t="s">
        <v>74</v>
      </c>
      <c r="D246" s="189" t="s">
        <v>72</v>
      </c>
      <c r="E246" s="190" t="s">
        <v>488</v>
      </c>
      <c r="F246" s="199"/>
      <c r="G246" s="200"/>
      <c r="H246" s="207"/>
    </row>
    <row r="247" spans="1:8" s="194" customFormat="1" ht="15" customHeight="1">
      <c r="A247" s="188"/>
      <c r="B247" s="174"/>
      <c r="C247" s="21"/>
      <c r="D247" s="189"/>
      <c r="E247" s="184" t="s">
        <v>235</v>
      </c>
      <c r="F247" s="195"/>
      <c r="G247" s="196"/>
      <c r="H247" s="193"/>
    </row>
    <row r="248" spans="1:8">
      <c r="A248" s="188">
        <v>2921</v>
      </c>
      <c r="B248" s="222" t="s">
        <v>83</v>
      </c>
      <c r="C248" s="22" t="s">
        <v>74</v>
      </c>
      <c r="D248" s="198" t="s">
        <v>73</v>
      </c>
      <c r="E248" s="184" t="s">
        <v>489</v>
      </c>
      <c r="F248" s="199"/>
      <c r="G248" s="200"/>
      <c r="H248" s="204"/>
    </row>
    <row r="249" spans="1:8">
      <c r="A249" s="188">
        <v>2922</v>
      </c>
      <c r="B249" s="222" t="s">
        <v>83</v>
      </c>
      <c r="C249" s="22" t="s">
        <v>74</v>
      </c>
      <c r="D249" s="198" t="s">
        <v>74</v>
      </c>
      <c r="E249" s="184" t="s">
        <v>490</v>
      </c>
      <c r="F249" s="199"/>
      <c r="G249" s="200"/>
      <c r="H249" s="204"/>
    </row>
    <row r="250" spans="1:8" ht="27">
      <c r="A250" s="188">
        <v>2930</v>
      </c>
      <c r="B250" s="218" t="s">
        <v>83</v>
      </c>
      <c r="C250" s="21" t="s">
        <v>75</v>
      </c>
      <c r="D250" s="189" t="s">
        <v>72</v>
      </c>
      <c r="E250" s="190" t="s">
        <v>491</v>
      </c>
      <c r="F250" s="202"/>
      <c r="G250" s="203"/>
      <c r="H250" s="204"/>
    </row>
    <row r="251" spans="1:8" s="194" customFormat="1" ht="15" customHeight="1">
      <c r="A251" s="188"/>
      <c r="B251" s="174"/>
      <c r="C251" s="21"/>
      <c r="D251" s="189"/>
      <c r="E251" s="184" t="s">
        <v>235</v>
      </c>
      <c r="F251" s="195"/>
      <c r="G251" s="196"/>
      <c r="H251" s="193"/>
    </row>
    <row r="252" spans="1:8" ht="27">
      <c r="A252" s="188">
        <v>2931</v>
      </c>
      <c r="B252" s="222" t="s">
        <v>83</v>
      </c>
      <c r="C252" s="22" t="s">
        <v>75</v>
      </c>
      <c r="D252" s="198" t="s">
        <v>73</v>
      </c>
      <c r="E252" s="184" t="s">
        <v>492</v>
      </c>
      <c r="F252" s="202"/>
      <c r="G252" s="203"/>
      <c r="H252" s="204"/>
    </row>
    <row r="253" spans="1:8">
      <c r="A253" s="188">
        <v>2932</v>
      </c>
      <c r="B253" s="222" t="s">
        <v>83</v>
      </c>
      <c r="C253" s="22" t="s">
        <v>75</v>
      </c>
      <c r="D253" s="198" t="s">
        <v>74</v>
      </c>
      <c r="E253" s="184" t="s">
        <v>493</v>
      </c>
      <c r="F253" s="202"/>
      <c r="G253" s="203"/>
      <c r="H253" s="204"/>
    </row>
    <row r="254" spans="1:8">
      <c r="A254" s="188">
        <v>2940</v>
      </c>
      <c r="B254" s="218" t="s">
        <v>83</v>
      </c>
      <c r="C254" s="21" t="s">
        <v>330</v>
      </c>
      <c r="D254" s="189" t="s">
        <v>72</v>
      </c>
      <c r="E254" s="190" t="s">
        <v>494</v>
      </c>
      <c r="F254" s="202"/>
      <c r="G254" s="203"/>
      <c r="H254" s="204"/>
    </row>
    <row r="255" spans="1:8" s="194" customFormat="1" ht="15" customHeight="1">
      <c r="A255" s="188"/>
      <c r="B255" s="174"/>
      <c r="C255" s="21"/>
      <c r="D255" s="189"/>
      <c r="E255" s="184" t="s">
        <v>235</v>
      </c>
      <c r="F255" s="195"/>
      <c r="G255" s="196"/>
      <c r="H255" s="193"/>
    </row>
    <row r="256" spans="1:8">
      <c r="A256" s="188">
        <v>2941</v>
      </c>
      <c r="B256" s="222" t="s">
        <v>83</v>
      </c>
      <c r="C256" s="22" t="s">
        <v>330</v>
      </c>
      <c r="D256" s="198" t="s">
        <v>73</v>
      </c>
      <c r="E256" s="184" t="s">
        <v>495</v>
      </c>
      <c r="F256" s="202"/>
      <c r="G256" s="203"/>
      <c r="H256" s="204"/>
    </row>
    <row r="257" spans="1:8">
      <c r="A257" s="188">
        <v>2942</v>
      </c>
      <c r="B257" s="222" t="s">
        <v>83</v>
      </c>
      <c r="C257" s="22" t="s">
        <v>330</v>
      </c>
      <c r="D257" s="198" t="s">
        <v>74</v>
      </c>
      <c r="E257" s="184" t="s">
        <v>496</v>
      </c>
      <c r="F257" s="202"/>
      <c r="G257" s="203"/>
      <c r="H257" s="204"/>
    </row>
    <row r="258" spans="1:8">
      <c r="A258" s="188">
        <v>2950</v>
      </c>
      <c r="B258" s="218" t="s">
        <v>83</v>
      </c>
      <c r="C258" s="21" t="s">
        <v>331</v>
      </c>
      <c r="D258" s="189" t="s">
        <v>72</v>
      </c>
      <c r="E258" s="190" t="s">
        <v>497</v>
      </c>
      <c r="F258" s="203">
        <f>F260</f>
        <v>77216.748000000007</v>
      </c>
      <c r="G258" s="203">
        <f>G260</f>
        <v>75216.748000000007</v>
      </c>
      <c r="H258" s="210">
        <f>H260</f>
        <v>2000</v>
      </c>
    </row>
    <row r="259" spans="1:8" s="194" customFormat="1" ht="15" customHeight="1">
      <c r="A259" s="188"/>
      <c r="B259" s="174"/>
      <c r="C259" s="21"/>
      <c r="D259" s="189"/>
      <c r="E259" s="184" t="s">
        <v>235</v>
      </c>
      <c r="F259" s="195"/>
      <c r="G259" s="196"/>
      <c r="H259" s="209"/>
    </row>
    <row r="260" spans="1:8">
      <c r="A260" s="188">
        <v>2951</v>
      </c>
      <c r="B260" s="222" t="s">
        <v>83</v>
      </c>
      <c r="C260" s="22" t="s">
        <v>331</v>
      </c>
      <c r="D260" s="198" t="s">
        <v>73</v>
      </c>
      <c r="E260" s="184" t="s">
        <v>498</v>
      </c>
      <c r="F260" s="202">
        <f>G260+H260</f>
        <v>77216.748000000007</v>
      </c>
      <c r="G260" s="200">
        <f>56012.5+1302.5+1802.4+1212-0.2+14887.5+0.048</f>
        <v>75216.748000000007</v>
      </c>
      <c r="H260" s="210">
        <v>2000</v>
      </c>
    </row>
    <row r="261" spans="1:8">
      <c r="A261" s="188">
        <v>2952</v>
      </c>
      <c r="B261" s="222" t="s">
        <v>83</v>
      </c>
      <c r="C261" s="22" t="s">
        <v>331</v>
      </c>
      <c r="D261" s="198" t="s">
        <v>74</v>
      </c>
      <c r="E261" s="184" t="s">
        <v>499</v>
      </c>
      <c r="F261" s="202"/>
      <c r="G261" s="203"/>
      <c r="H261" s="204"/>
    </row>
    <row r="262" spans="1:8">
      <c r="A262" s="188">
        <v>2960</v>
      </c>
      <c r="B262" s="218" t="s">
        <v>83</v>
      </c>
      <c r="C262" s="21" t="s">
        <v>350</v>
      </c>
      <c r="D262" s="189" t="s">
        <v>72</v>
      </c>
      <c r="E262" s="190" t="s">
        <v>500</v>
      </c>
      <c r="F262" s="199">
        <f>G262+H262</f>
        <v>445</v>
      </c>
      <c r="G262" s="200">
        <f>G264</f>
        <v>445</v>
      </c>
      <c r="H262" s="204"/>
    </row>
    <row r="263" spans="1:8" s="194" customFormat="1" ht="15" customHeight="1">
      <c r="A263" s="188"/>
      <c r="B263" s="174"/>
      <c r="C263" s="21"/>
      <c r="D263" s="189"/>
      <c r="E263" s="184" t="s">
        <v>235</v>
      </c>
      <c r="F263" s="208"/>
      <c r="G263" s="192"/>
      <c r="H263" s="193"/>
    </row>
    <row r="264" spans="1:8">
      <c r="A264" s="188">
        <v>2961</v>
      </c>
      <c r="B264" s="222" t="s">
        <v>83</v>
      </c>
      <c r="C264" s="22" t="s">
        <v>350</v>
      </c>
      <c r="D264" s="198" t="s">
        <v>73</v>
      </c>
      <c r="E264" s="184" t="s">
        <v>500</v>
      </c>
      <c r="F264" s="199">
        <f>G264</f>
        <v>445</v>
      </c>
      <c r="G264" s="200">
        <f>445</f>
        <v>445</v>
      </c>
      <c r="H264" s="204"/>
    </row>
    <row r="265" spans="1:8" ht="27">
      <c r="A265" s="188">
        <v>2970</v>
      </c>
      <c r="B265" s="218" t="s">
        <v>83</v>
      </c>
      <c r="C265" s="21" t="s">
        <v>353</v>
      </c>
      <c r="D265" s="189" t="s">
        <v>72</v>
      </c>
      <c r="E265" s="190" t="s">
        <v>501</v>
      </c>
      <c r="F265" s="202"/>
      <c r="G265" s="203"/>
      <c r="H265" s="204"/>
    </row>
    <row r="266" spans="1:8" s="194" customFormat="1" ht="15" customHeight="1">
      <c r="A266" s="188"/>
      <c r="B266" s="174"/>
      <c r="C266" s="21"/>
      <c r="D266" s="189"/>
      <c r="E266" s="184" t="s">
        <v>235</v>
      </c>
      <c r="F266" s="195"/>
      <c r="G266" s="196"/>
      <c r="H266" s="193"/>
    </row>
    <row r="267" spans="1:8" ht="27">
      <c r="A267" s="188">
        <v>2971</v>
      </c>
      <c r="B267" s="222" t="s">
        <v>83</v>
      </c>
      <c r="C267" s="22" t="s">
        <v>353</v>
      </c>
      <c r="D267" s="198" t="s">
        <v>73</v>
      </c>
      <c r="E267" s="184" t="s">
        <v>501</v>
      </c>
      <c r="F267" s="202"/>
      <c r="G267" s="203"/>
      <c r="H267" s="204"/>
    </row>
    <row r="268" spans="1:8">
      <c r="A268" s="188">
        <v>2980</v>
      </c>
      <c r="B268" s="218" t="s">
        <v>83</v>
      </c>
      <c r="C268" s="21" t="s">
        <v>355</v>
      </c>
      <c r="D268" s="189" t="s">
        <v>72</v>
      </c>
      <c r="E268" s="190" t="s">
        <v>502</v>
      </c>
      <c r="F268" s="202"/>
      <c r="G268" s="203"/>
      <c r="H268" s="204"/>
    </row>
    <row r="269" spans="1:8" s="194" customFormat="1" ht="15" customHeight="1">
      <c r="A269" s="188"/>
      <c r="B269" s="174"/>
      <c r="C269" s="21"/>
      <c r="D269" s="189"/>
      <c r="E269" s="184" t="s">
        <v>235</v>
      </c>
      <c r="F269" s="195"/>
      <c r="G269" s="196"/>
      <c r="H269" s="193"/>
    </row>
    <row r="270" spans="1:8">
      <c r="A270" s="188">
        <v>2981</v>
      </c>
      <c r="B270" s="222" t="s">
        <v>83</v>
      </c>
      <c r="C270" s="22" t="s">
        <v>355</v>
      </c>
      <c r="D270" s="198" t="s">
        <v>73</v>
      </c>
      <c r="E270" s="184" t="s">
        <v>502</v>
      </c>
      <c r="F270" s="202"/>
      <c r="G270" s="203"/>
      <c r="H270" s="204"/>
    </row>
    <row r="271" spans="1:8" s="182" customFormat="1" ht="43.5">
      <c r="A271" s="212">
        <v>3000</v>
      </c>
      <c r="B271" s="218" t="s">
        <v>84</v>
      </c>
      <c r="C271" s="21" t="s">
        <v>72</v>
      </c>
      <c r="D271" s="189" t="s">
        <v>72</v>
      </c>
      <c r="E271" s="219" t="s">
        <v>503</v>
      </c>
      <c r="F271" s="225">
        <f>G271</f>
        <v>14995</v>
      </c>
      <c r="G271" s="214">
        <f>G273+G277+G280+G283+G286+G289+G292+G295+G299</f>
        <v>14995</v>
      </c>
      <c r="H271" s="215"/>
    </row>
    <row r="272" spans="1:8" ht="13.5" customHeight="1">
      <c r="A272" s="183"/>
      <c r="B272" s="174"/>
      <c r="C272" s="175"/>
      <c r="D272" s="176"/>
      <c r="E272" s="184" t="s">
        <v>334</v>
      </c>
      <c r="F272" s="216"/>
      <c r="G272" s="217"/>
      <c r="H272" s="187"/>
    </row>
    <row r="273" spans="1:8">
      <c r="A273" s="188">
        <v>3010</v>
      </c>
      <c r="B273" s="218" t="s">
        <v>84</v>
      </c>
      <c r="C273" s="21" t="s">
        <v>73</v>
      </c>
      <c r="D273" s="189" t="s">
        <v>72</v>
      </c>
      <c r="E273" s="190" t="s">
        <v>504</v>
      </c>
      <c r="F273" s="199">
        <f>G273</f>
        <v>55</v>
      </c>
      <c r="G273" s="200">
        <f>G275</f>
        <v>55</v>
      </c>
      <c r="H273" s="204"/>
    </row>
    <row r="274" spans="1:8" s="194" customFormat="1" ht="15" customHeight="1">
      <c r="A274" s="188"/>
      <c r="B274" s="174"/>
      <c r="C274" s="21"/>
      <c r="D274" s="189"/>
      <c r="E274" s="184" t="s">
        <v>235</v>
      </c>
      <c r="F274" s="208"/>
      <c r="G274" s="192"/>
      <c r="H274" s="193"/>
    </row>
    <row r="275" spans="1:8">
      <c r="A275" s="188">
        <v>3011</v>
      </c>
      <c r="B275" s="222" t="s">
        <v>84</v>
      </c>
      <c r="C275" s="22" t="s">
        <v>73</v>
      </c>
      <c r="D275" s="198" t="s">
        <v>73</v>
      </c>
      <c r="E275" s="184" t="s">
        <v>505</v>
      </c>
      <c r="F275" s="199">
        <f>G275</f>
        <v>55</v>
      </c>
      <c r="G275" s="200">
        <v>55</v>
      </c>
      <c r="H275" s="204"/>
    </row>
    <row r="276" spans="1:8">
      <c r="A276" s="188">
        <v>3012</v>
      </c>
      <c r="B276" s="222" t="s">
        <v>84</v>
      </c>
      <c r="C276" s="22" t="s">
        <v>73</v>
      </c>
      <c r="D276" s="198" t="s">
        <v>74</v>
      </c>
      <c r="E276" s="184" t="s">
        <v>506</v>
      </c>
      <c r="F276" s="202"/>
      <c r="G276" s="203"/>
      <c r="H276" s="204"/>
    </row>
    <row r="277" spans="1:8">
      <c r="A277" s="188">
        <v>3020</v>
      </c>
      <c r="B277" s="218" t="s">
        <v>84</v>
      </c>
      <c r="C277" s="21" t="s">
        <v>74</v>
      </c>
      <c r="D277" s="189" t="s">
        <v>72</v>
      </c>
      <c r="E277" s="190" t="s">
        <v>507</v>
      </c>
      <c r="F277" s="202"/>
      <c r="G277" s="203"/>
      <c r="H277" s="204"/>
    </row>
    <row r="278" spans="1:8" s="194" customFormat="1" ht="15" customHeight="1">
      <c r="A278" s="188"/>
      <c r="B278" s="174"/>
      <c r="C278" s="21"/>
      <c r="D278" s="189"/>
      <c r="E278" s="184" t="s">
        <v>235</v>
      </c>
      <c r="F278" s="195"/>
      <c r="G278" s="196"/>
      <c r="H278" s="193"/>
    </row>
    <row r="279" spans="1:8">
      <c r="A279" s="188">
        <v>3021</v>
      </c>
      <c r="B279" s="222" t="s">
        <v>84</v>
      </c>
      <c r="C279" s="22" t="s">
        <v>74</v>
      </c>
      <c r="D279" s="198" t="s">
        <v>73</v>
      </c>
      <c r="E279" s="184" t="s">
        <v>507</v>
      </c>
      <c r="F279" s="202"/>
      <c r="G279" s="203"/>
      <c r="H279" s="204"/>
    </row>
    <row r="280" spans="1:8">
      <c r="A280" s="188">
        <v>3030</v>
      </c>
      <c r="B280" s="218" t="s">
        <v>84</v>
      </c>
      <c r="C280" s="21" t="s">
        <v>75</v>
      </c>
      <c r="D280" s="189" t="s">
        <v>72</v>
      </c>
      <c r="E280" s="190" t="s">
        <v>508</v>
      </c>
      <c r="F280" s="199"/>
      <c r="G280" s="200"/>
      <c r="H280" s="204"/>
    </row>
    <row r="281" spans="1:8" s="194" customFormat="1" ht="15" customHeight="1">
      <c r="A281" s="188"/>
      <c r="B281" s="174"/>
      <c r="C281" s="21"/>
      <c r="D281" s="189"/>
      <c r="E281" s="184" t="s">
        <v>235</v>
      </c>
      <c r="F281" s="208"/>
      <c r="G281" s="192"/>
      <c r="H281" s="193"/>
    </row>
    <row r="282" spans="1:8" s="194" customFormat="1">
      <c r="A282" s="188">
        <v>3031</v>
      </c>
      <c r="B282" s="222" t="s">
        <v>84</v>
      </c>
      <c r="C282" s="22" t="s">
        <v>75</v>
      </c>
      <c r="D282" s="198" t="s">
        <v>73</v>
      </c>
      <c r="E282" s="184" t="s">
        <v>508</v>
      </c>
      <c r="F282" s="208"/>
      <c r="G282" s="192"/>
      <c r="H282" s="193"/>
    </row>
    <row r="283" spans="1:8">
      <c r="A283" s="188">
        <v>3040</v>
      </c>
      <c r="B283" s="218" t="s">
        <v>84</v>
      </c>
      <c r="C283" s="21" t="s">
        <v>330</v>
      </c>
      <c r="D283" s="189" t="s">
        <v>72</v>
      </c>
      <c r="E283" s="190" t="s">
        <v>509</v>
      </c>
      <c r="F283" s="200">
        <f>F285</f>
        <v>8770</v>
      </c>
      <c r="G283" s="200">
        <f>G285</f>
        <v>8770</v>
      </c>
      <c r="H283" s="204"/>
    </row>
    <row r="284" spans="1:8" s="194" customFormat="1" ht="15" customHeight="1">
      <c r="A284" s="188"/>
      <c r="B284" s="174"/>
      <c r="C284" s="21"/>
      <c r="D284" s="189"/>
      <c r="E284" s="184" t="s">
        <v>235</v>
      </c>
      <c r="F284" s="208"/>
      <c r="G284" s="192"/>
      <c r="H284" s="193"/>
    </row>
    <row r="285" spans="1:8">
      <c r="A285" s="188">
        <v>3041</v>
      </c>
      <c r="B285" s="222" t="s">
        <v>84</v>
      </c>
      <c r="C285" s="22" t="s">
        <v>330</v>
      </c>
      <c r="D285" s="198" t="s">
        <v>73</v>
      </c>
      <c r="E285" s="184" t="s">
        <v>509</v>
      </c>
      <c r="F285" s="199">
        <f>G285</f>
        <v>8770</v>
      </c>
      <c r="G285" s="200">
        <f>7275+100+350+1045</f>
        <v>8770</v>
      </c>
      <c r="H285" s="204"/>
    </row>
    <row r="286" spans="1:8">
      <c r="A286" s="188">
        <v>3050</v>
      </c>
      <c r="B286" s="218" t="s">
        <v>84</v>
      </c>
      <c r="C286" s="21" t="s">
        <v>331</v>
      </c>
      <c r="D286" s="189" t="s">
        <v>72</v>
      </c>
      <c r="E286" s="190" t="s">
        <v>510</v>
      </c>
      <c r="F286" s="199"/>
      <c r="G286" s="200"/>
      <c r="H286" s="204"/>
    </row>
    <row r="287" spans="1:8" s="194" customFormat="1" ht="15" customHeight="1">
      <c r="A287" s="188"/>
      <c r="B287" s="174"/>
      <c r="C287" s="21"/>
      <c r="D287" s="189"/>
      <c r="E287" s="184" t="s">
        <v>235</v>
      </c>
      <c r="F287" s="208"/>
      <c r="G287" s="192"/>
      <c r="H287" s="193"/>
    </row>
    <row r="288" spans="1:8">
      <c r="A288" s="188">
        <v>3051</v>
      </c>
      <c r="B288" s="222" t="s">
        <v>84</v>
      </c>
      <c r="C288" s="22" t="s">
        <v>331</v>
      </c>
      <c r="D288" s="198" t="s">
        <v>73</v>
      </c>
      <c r="E288" s="184" t="s">
        <v>510</v>
      </c>
      <c r="F288" s="199"/>
      <c r="G288" s="200"/>
      <c r="H288" s="204"/>
    </row>
    <row r="289" spans="1:8" ht="14.25" customHeight="1">
      <c r="A289" s="188">
        <v>3060</v>
      </c>
      <c r="B289" s="218" t="s">
        <v>84</v>
      </c>
      <c r="C289" s="21" t="s">
        <v>350</v>
      </c>
      <c r="D289" s="189" t="s">
        <v>72</v>
      </c>
      <c r="E289" s="190" t="s">
        <v>511</v>
      </c>
      <c r="F289" s="199"/>
      <c r="G289" s="200"/>
      <c r="H289" s="204"/>
    </row>
    <row r="290" spans="1:8" s="194" customFormat="1" ht="15" customHeight="1">
      <c r="A290" s="188"/>
      <c r="B290" s="174"/>
      <c r="C290" s="21"/>
      <c r="D290" s="189"/>
      <c r="E290" s="184" t="s">
        <v>235</v>
      </c>
      <c r="F290" s="208"/>
      <c r="G290" s="192"/>
      <c r="H290" s="193"/>
    </row>
    <row r="291" spans="1:8" ht="14.25" customHeight="1">
      <c r="A291" s="188">
        <v>3061</v>
      </c>
      <c r="B291" s="222" t="s">
        <v>84</v>
      </c>
      <c r="C291" s="22" t="s">
        <v>350</v>
      </c>
      <c r="D291" s="198" t="s">
        <v>73</v>
      </c>
      <c r="E291" s="184" t="s">
        <v>511</v>
      </c>
      <c r="F291" s="199"/>
      <c r="G291" s="200"/>
      <c r="H291" s="204"/>
    </row>
    <row r="292" spans="1:8" ht="27">
      <c r="A292" s="188">
        <v>3070</v>
      </c>
      <c r="B292" s="218" t="s">
        <v>84</v>
      </c>
      <c r="C292" s="21" t="s">
        <v>353</v>
      </c>
      <c r="D292" s="189" t="s">
        <v>72</v>
      </c>
      <c r="E292" s="190" t="s">
        <v>512</v>
      </c>
      <c r="F292" s="200">
        <f>F294</f>
        <v>6170</v>
      </c>
      <c r="G292" s="200">
        <f>G294</f>
        <v>6170</v>
      </c>
      <c r="H292" s="204"/>
    </row>
    <row r="293" spans="1:8" s="194" customFormat="1" ht="15" customHeight="1">
      <c r="A293" s="188"/>
      <c r="B293" s="174"/>
      <c r="C293" s="21"/>
      <c r="D293" s="189"/>
      <c r="E293" s="184" t="s">
        <v>235</v>
      </c>
      <c r="F293" s="208"/>
      <c r="G293" s="192"/>
      <c r="H293" s="193"/>
    </row>
    <row r="294" spans="1:8" ht="27">
      <c r="A294" s="188">
        <v>3071</v>
      </c>
      <c r="B294" s="222" t="s">
        <v>84</v>
      </c>
      <c r="C294" s="22" t="s">
        <v>353</v>
      </c>
      <c r="D294" s="198" t="s">
        <v>73</v>
      </c>
      <c r="E294" s="184" t="s">
        <v>512</v>
      </c>
      <c r="F294" s="199">
        <f>G294</f>
        <v>6170</v>
      </c>
      <c r="G294" s="200">
        <f>5520+650</f>
        <v>6170</v>
      </c>
      <c r="H294" s="204"/>
    </row>
    <row r="295" spans="1:8" ht="27">
      <c r="A295" s="188">
        <v>3080</v>
      </c>
      <c r="B295" s="218" t="s">
        <v>84</v>
      </c>
      <c r="C295" s="21" t="s">
        <v>355</v>
      </c>
      <c r="D295" s="189" t="s">
        <v>72</v>
      </c>
      <c r="E295" s="190" t="s">
        <v>513</v>
      </c>
      <c r="F295" s="202"/>
      <c r="G295" s="203"/>
      <c r="H295" s="204"/>
    </row>
    <row r="296" spans="1:8" s="194" customFormat="1" ht="15" customHeight="1">
      <c r="A296" s="188"/>
      <c r="B296" s="174"/>
      <c r="C296" s="21"/>
      <c r="D296" s="189"/>
      <c r="E296" s="184" t="s">
        <v>235</v>
      </c>
      <c r="F296" s="195"/>
      <c r="G296" s="196"/>
      <c r="H296" s="193"/>
    </row>
    <row r="297" spans="1:8" ht="27">
      <c r="A297" s="188">
        <v>3081</v>
      </c>
      <c r="B297" s="222" t="s">
        <v>84</v>
      </c>
      <c r="C297" s="22" t="s">
        <v>355</v>
      </c>
      <c r="D297" s="198" t="s">
        <v>73</v>
      </c>
      <c r="E297" s="184" t="s">
        <v>513</v>
      </c>
      <c r="F297" s="202"/>
      <c r="G297" s="203"/>
      <c r="H297" s="204"/>
    </row>
    <row r="298" spans="1:8" s="194" customFormat="1" ht="15" customHeight="1">
      <c r="A298" s="188"/>
      <c r="B298" s="174"/>
      <c r="C298" s="21"/>
      <c r="D298" s="189"/>
      <c r="E298" s="184" t="s">
        <v>235</v>
      </c>
      <c r="F298" s="195"/>
      <c r="G298" s="196"/>
      <c r="H298" s="193"/>
    </row>
    <row r="299" spans="1:8" ht="27">
      <c r="A299" s="188">
        <v>3090</v>
      </c>
      <c r="B299" s="218" t="s">
        <v>84</v>
      </c>
      <c r="C299" s="21" t="s">
        <v>426</v>
      </c>
      <c r="D299" s="189" t="s">
        <v>72</v>
      </c>
      <c r="E299" s="190" t="s">
        <v>514</v>
      </c>
      <c r="F299" s="202"/>
      <c r="G299" s="203"/>
      <c r="H299" s="204"/>
    </row>
    <row r="300" spans="1:8" s="194" customFormat="1" ht="15" customHeight="1">
      <c r="A300" s="188"/>
      <c r="B300" s="174"/>
      <c r="C300" s="21"/>
      <c r="D300" s="189"/>
      <c r="E300" s="184" t="s">
        <v>235</v>
      </c>
      <c r="F300" s="195"/>
      <c r="G300" s="196"/>
      <c r="H300" s="193"/>
    </row>
    <row r="301" spans="1:8" ht="13.5" customHeight="1">
      <c r="A301" s="230">
        <v>3091</v>
      </c>
      <c r="B301" s="222" t="s">
        <v>84</v>
      </c>
      <c r="C301" s="231" t="s">
        <v>426</v>
      </c>
      <c r="D301" s="232" t="s">
        <v>73</v>
      </c>
      <c r="E301" s="233" t="s">
        <v>514</v>
      </c>
      <c r="F301" s="234"/>
      <c r="G301" s="235"/>
      <c r="H301" s="236"/>
    </row>
    <row r="302" spans="1:8" ht="27">
      <c r="A302" s="230">
        <v>3092</v>
      </c>
      <c r="B302" s="222" t="s">
        <v>84</v>
      </c>
      <c r="C302" s="231" t="s">
        <v>426</v>
      </c>
      <c r="D302" s="232" t="s">
        <v>74</v>
      </c>
      <c r="E302" s="233" t="s">
        <v>515</v>
      </c>
      <c r="F302" s="234"/>
      <c r="G302" s="235"/>
      <c r="H302" s="236"/>
    </row>
    <row r="303" spans="1:8" s="182" customFormat="1" ht="33">
      <c r="A303" s="237">
        <v>3100</v>
      </c>
      <c r="B303" s="21" t="s">
        <v>85</v>
      </c>
      <c r="C303" s="21" t="s">
        <v>72</v>
      </c>
      <c r="D303" s="189" t="s">
        <v>72</v>
      </c>
      <c r="E303" s="238" t="s">
        <v>516</v>
      </c>
      <c r="F303" s="221">
        <f>F305</f>
        <v>11804.7</v>
      </c>
      <c r="G303" s="221">
        <f>G305</f>
        <v>4804.7000000000007</v>
      </c>
      <c r="H303" s="239">
        <f>H305</f>
        <v>7000</v>
      </c>
    </row>
    <row r="304" spans="1:8" ht="13.5" customHeight="1">
      <c r="A304" s="230"/>
      <c r="B304" s="174"/>
      <c r="C304" s="175"/>
      <c r="D304" s="176"/>
      <c r="E304" s="184" t="s">
        <v>334</v>
      </c>
      <c r="F304" s="185"/>
      <c r="G304" s="186"/>
      <c r="H304" s="187"/>
    </row>
    <row r="305" spans="1:8" ht="27">
      <c r="A305" s="230">
        <v>3110</v>
      </c>
      <c r="B305" s="23" t="s">
        <v>85</v>
      </c>
      <c r="C305" s="23" t="s">
        <v>73</v>
      </c>
      <c r="D305" s="240" t="s">
        <v>72</v>
      </c>
      <c r="E305" s="228" t="s">
        <v>517</v>
      </c>
      <c r="F305" s="202">
        <f>G305+H305</f>
        <v>11804.7</v>
      </c>
      <c r="G305" s="203">
        <f>G307</f>
        <v>4804.7000000000007</v>
      </c>
      <c r="H305" s="206">
        <f>H307</f>
        <v>7000</v>
      </c>
    </row>
    <row r="306" spans="1:8" s="194" customFormat="1" ht="15" customHeight="1">
      <c r="A306" s="230"/>
      <c r="B306" s="174"/>
      <c r="C306" s="21"/>
      <c r="D306" s="189"/>
      <c r="E306" s="184" t="s">
        <v>235</v>
      </c>
      <c r="F306" s="195"/>
      <c r="G306" s="196"/>
      <c r="H306" s="193"/>
    </row>
    <row r="307" spans="1:8" ht="18" thickBot="1">
      <c r="A307" s="241">
        <v>3112</v>
      </c>
      <c r="B307" s="242" t="s">
        <v>85</v>
      </c>
      <c r="C307" s="242" t="s">
        <v>73</v>
      </c>
      <c r="D307" s="243" t="s">
        <v>74</v>
      </c>
      <c r="E307" s="244" t="s">
        <v>518</v>
      </c>
      <c r="F307" s="245">
        <f>G307+H307</f>
        <v>11804.7</v>
      </c>
      <c r="G307" s="246">
        <f>16804.7-10000-2000</f>
        <v>4804.7000000000007</v>
      </c>
      <c r="H307" s="247">
        <f>10000-3000</f>
        <v>7000</v>
      </c>
    </row>
    <row r="308" spans="1:8">
      <c r="B308" s="248"/>
      <c r="C308" s="249"/>
      <c r="D308" s="250"/>
    </row>
    <row r="309" spans="1:8">
      <c r="B309" s="252"/>
      <c r="C309" s="249"/>
      <c r="D309" s="250"/>
    </row>
    <row r="310" spans="1:8">
      <c r="B310" s="252"/>
      <c r="C310" s="249"/>
      <c r="D310" s="250"/>
      <c r="E310" s="138"/>
    </row>
    <row r="311" spans="1:8">
      <c r="B311" s="252"/>
      <c r="C311" s="253"/>
      <c r="D311" s="254"/>
    </row>
  </sheetData>
  <mergeCells count="9">
    <mergeCell ref="F5:F6"/>
    <mergeCell ref="G5:H5"/>
    <mergeCell ref="A5:A6"/>
    <mergeCell ref="B5:B6"/>
    <mergeCell ref="C5:C6"/>
    <mergeCell ref="D5:D6"/>
    <mergeCell ref="E5:E6"/>
    <mergeCell ref="A1:H1"/>
    <mergeCell ref="A2:H2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05"/>
  <sheetViews>
    <sheetView zoomScale="90" zoomScaleNormal="90" workbookViewId="0">
      <selection activeCell="K11" sqref="K11"/>
    </sheetView>
  </sheetViews>
  <sheetFormatPr defaultRowHeight="15"/>
  <cols>
    <col min="1" max="1" width="5.85546875" customWidth="1"/>
    <col min="2" max="2" width="49.5703125" customWidth="1"/>
    <col min="3" max="3" width="6.28515625" style="436" customWidth="1"/>
    <col min="4" max="4" width="14.85546875" customWidth="1"/>
    <col min="5" max="5" width="12.28515625" customWidth="1"/>
    <col min="6" max="6" width="12" customWidth="1"/>
    <col min="7" max="7" width="10.7109375" customWidth="1"/>
    <col min="257" max="257" width="5.85546875" customWidth="1"/>
    <col min="258" max="258" width="49.5703125" customWidth="1"/>
    <col min="259" max="259" width="6.28515625" customWidth="1"/>
    <col min="260" max="260" width="14.85546875" customWidth="1"/>
    <col min="261" max="261" width="12.28515625" customWidth="1"/>
    <col min="262" max="262" width="12" customWidth="1"/>
    <col min="263" max="263" width="10.7109375" customWidth="1"/>
    <col min="513" max="513" width="5.85546875" customWidth="1"/>
    <col min="514" max="514" width="49.5703125" customWidth="1"/>
    <col min="515" max="515" width="6.28515625" customWidth="1"/>
    <col min="516" max="516" width="14.85546875" customWidth="1"/>
    <col min="517" max="517" width="12.28515625" customWidth="1"/>
    <col min="518" max="518" width="12" customWidth="1"/>
    <col min="519" max="519" width="10.7109375" customWidth="1"/>
    <col min="769" max="769" width="5.85546875" customWidth="1"/>
    <col min="770" max="770" width="49.5703125" customWidth="1"/>
    <col min="771" max="771" width="6.28515625" customWidth="1"/>
    <col min="772" max="772" width="14.85546875" customWidth="1"/>
    <col min="773" max="773" width="12.28515625" customWidth="1"/>
    <col min="774" max="774" width="12" customWidth="1"/>
    <col min="775" max="775" width="10.7109375" customWidth="1"/>
    <col min="1025" max="1025" width="5.85546875" customWidth="1"/>
    <col min="1026" max="1026" width="49.5703125" customWidth="1"/>
    <col min="1027" max="1027" width="6.28515625" customWidth="1"/>
    <col min="1028" max="1028" width="14.85546875" customWidth="1"/>
    <col min="1029" max="1029" width="12.28515625" customWidth="1"/>
    <col min="1030" max="1030" width="12" customWidth="1"/>
    <col min="1031" max="1031" width="10.7109375" customWidth="1"/>
    <col min="1281" max="1281" width="5.85546875" customWidth="1"/>
    <col min="1282" max="1282" width="49.5703125" customWidth="1"/>
    <col min="1283" max="1283" width="6.28515625" customWidth="1"/>
    <col min="1284" max="1284" width="14.85546875" customWidth="1"/>
    <col min="1285" max="1285" width="12.28515625" customWidth="1"/>
    <col min="1286" max="1286" width="12" customWidth="1"/>
    <col min="1287" max="1287" width="10.7109375" customWidth="1"/>
    <col min="1537" max="1537" width="5.85546875" customWidth="1"/>
    <col min="1538" max="1538" width="49.5703125" customWidth="1"/>
    <col min="1539" max="1539" width="6.28515625" customWidth="1"/>
    <col min="1540" max="1540" width="14.85546875" customWidth="1"/>
    <col min="1541" max="1541" width="12.28515625" customWidth="1"/>
    <col min="1542" max="1542" width="12" customWidth="1"/>
    <col min="1543" max="1543" width="10.7109375" customWidth="1"/>
    <col min="1793" max="1793" width="5.85546875" customWidth="1"/>
    <col min="1794" max="1794" width="49.5703125" customWidth="1"/>
    <col min="1795" max="1795" width="6.28515625" customWidth="1"/>
    <col min="1796" max="1796" width="14.85546875" customWidth="1"/>
    <col min="1797" max="1797" width="12.28515625" customWidth="1"/>
    <col min="1798" max="1798" width="12" customWidth="1"/>
    <col min="1799" max="1799" width="10.7109375" customWidth="1"/>
    <col min="2049" max="2049" width="5.85546875" customWidth="1"/>
    <col min="2050" max="2050" width="49.5703125" customWidth="1"/>
    <col min="2051" max="2051" width="6.28515625" customWidth="1"/>
    <col min="2052" max="2052" width="14.85546875" customWidth="1"/>
    <col min="2053" max="2053" width="12.28515625" customWidth="1"/>
    <col min="2054" max="2054" width="12" customWidth="1"/>
    <col min="2055" max="2055" width="10.7109375" customWidth="1"/>
    <col min="2305" max="2305" width="5.85546875" customWidth="1"/>
    <col min="2306" max="2306" width="49.5703125" customWidth="1"/>
    <col min="2307" max="2307" width="6.28515625" customWidth="1"/>
    <col min="2308" max="2308" width="14.85546875" customWidth="1"/>
    <col min="2309" max="2309" width="12.28515625" customWidth="1"/>
    <col min="2310" max="2310" width="12" customWidth="1"/>
    <col min="2311" max="2311" width="10.7109375" customWidth="1"/>
    <col min="2561" max="2561" width="5.85546875" customWidth="1"/>
    <col min="2562" max="2562" width="49.5703125" customWidth="1"/>
    <col min="2563" max="2563" width="6.28515625" customWidth="1"/>
    <col min="2564" max="2564" width="14.85546875" customWidth="1"/>
    <col min="2565" max="2565" width="12.28515625" customWidth="1"/>
    <col min="2566" max="2566" width="12" customWidth="1"/>
    <col min="2567" max="2567" width="10.7109375" customWidth="1"/>
    <col min="2817" max="2817" width="5.85546875" customWidth="1"/>
    <col min="2818" max="2818" width="49.5703125" customWidth="1"/>
    <col min="2819" max="2819" width="6.28515625" customWidth="1"/>
    <col min="2820" max="2820" width="14.85546875" customWidth="1"/>
    <col min="2821" max="2821" width="12.28515625" customWidth="1"/>
    <col min="2822" max="2822" width="12" customWidth="1"/>
    <col min="2823" max="2823" width="10.7109375" customWidth="1"/>
    <col min="3073" max="3073" width="5.85546875" customWidth="1"/>
    <col min="3074" max="3074" width="49.5703125" customWidth="1"/>
    <col min="3075" max="3075" width="6.28515625" customWidth="1"/>
    <col min="3076" max="3076" width="14.85546875" customWidth="1"/>
    <col min="3077" max="3077" width="12.28515625" customWidth="1"/>
    <col min="3078" max="3078" width="12" customWidth="1"/>
    <col min="3079" max="3079" width="10.7109375" customWidth="1"/>
    <col min="3329" max="3329" width="5.85546875" customWidth="1"/>
    <col min="3330" max="3330" width="49.5703125" customWidth="1"/>
    <col min="3331" max="3331" width="6.28515625" customWidth="1"/>
    <col min="3332" max="3332" width="14.85546875" customWidth="1"/>
    <col min="3333" max="3333" width="12.28515625" customWidth="1"/>
    <col min="3334" max="3334" width="12" customWidth="1"/>
    <col min="3335" max="3335" width="10.7109375" customWidth="1"/>
    <col min="3585" max="3585" width="5.85546875" customWidth="1"/>
    <col min="3586" max="3586" width="49.5703125" customWidth="1"/>
    <col min="3587" max="3587" width="6.28515625" customWidth="1"/>
    <col min="3588" max="3588" width="14.85546875" customWidth="1"/>
    <col min="3589" max="3589" width="12.28515625" customWidth="1"/>
    <col min="3590" max="3590" width="12" customWidth="1"/>
    <col min="3591" max="3591" width="10.7109375" customWidth="1"/>
    <col min="3841" max="3841" width="5.85546875" customWidth="1"/>
    <col min="3842" max="3842" width="49.5703125" customWidth="1"/>
    <col min="3843" max="3843" width="6.28515625" customWidth="1"/>
    <col min="3844" max="3844" width="14.85546875" customWidth="1"/>
    <col min="3845" max="3845" width="12.28515625" customWidth="1"/>
    <col min="3846" max="3846" width="12" customWidth="1"/>
    <col min="3847" max="3847" width="10.7109375" customWidth="1"/>
    <col min="4097" max="4097" width="5.85546875" customWidth="1"/>
    <col min="4098" max="4098" width="49.5703125" customWidth="1"/>
    <col min="4099" max="4099" width="6.28515625" customWidth="1"/>
    <col min="4100" max="4100" width="14.85546875" customWidth="1"/>
    <col min="4101" max="4101" width="12.28515625" customWidth="1"/>
    <col min="4102" max="4102" width="12" customWidth="1"/>
    <col min="4103" max="4103" width="10.7109375" customWidth="1"/>
    <col min="4353" max="4353" width="5.85546875" customWidth="1"/>
    <col min="4354" max="4354" width="49.5703125" customWidth="1"/>
    <col min="4355" max="4355" width="6.28515625" customWidth="1"/>
    <col min="4356" max="4356" width="14.85546875" customWidth="1"/>
    <col min="4357" max="4357" width="12.28515625" customWidth="1"/>
    <col min="4358" max="4358" width="12" customWidth="1"/>
    <col min="4359" max="4359" width="10.7109375" customWidth="1"/>
    <col min="4609" max="4609" width="5.85546875" customWidth="1"/>
    <col min="4610" max="4610" width="49.5703125" customWidth="1"/>
    <col min="4611" max="4611" width="6.28515625" customWidth="1"/>
    <col min="4612" max="4612" width="14.85546875" customWidth="1"/>
    <col min="4613" max="4613" width="12.28515625" customWidth="1"/>
    <col min="4614" max="4614" width="12" customWidth="1"/>
    <col min="4615" max="4615" width="10.7109375" customWidth="1"/>
    <col min="4865" max="4865" width="5.85546875" customWidth="1"/>
    <col min="4866" max="4866" width="49.5703125" customWidth="1"/>
    <col min="4867" max="4867" width="6.28515625" customWidth="1"/>
    <col min="4868" max="4868" width="14.85546875" customWidth="1"/>
    <col min="4869" max="4869" width="12.28515625" customWidth="1"/>
    <col min="4870" max="4870" width="12" customWidth="1"/>
    <col min="4871" max="4871" width="10.7109375" customWidth="1"/>
    <col min="5121" max="5121" width="5.85546875" customWidth="1"/>
    <col min="5122" max="5122" width="49.5703125" customWidth="1"/>
    <col min="5123" max="5123" width="6.28515625" customWidth="1"/>
    <col min="5124" max="5124" width="14.85546875" customWidth="1"/>
    <col min="5125" max="5125" width="12.28515625" customWidth="1"/>
    <col min="5126" max="5126" width="12" customWidth="1"/>
    <col min="5127" max="5127" width="10.7109375" customWidth="1"/>
    <col min="5377" max="5377" width="5.85546875" customWidth="1"/>
    <col min="5378" max="5378" width="49.5703125" customWidth="1"/>
    <col min="5379" max="5379" width="6.28515625" customWidth="1"/>
    <col min="5380" max="5380" width="14.85546875" customWidth="1"/>
    <col min="5381" max="5381" width="12.28515625" customWidth="1"/>
    <col min="5382" max="5382" width="12" customWidth="1"/>
    <col min="5383" max="5383" width="10.7109375" customWidth="1"/>
    <col min="5633" max="5633" width="5.85546875" customWidth="1"/>
    <col min="5634" max="5634" width="49.5703125" customWidth="1"/>
    <col min="5635" max="5635" width="6.28515625" customWidth="1"/>
    <col min="5636" max="5636" width="14.85546875" customWidth="1"/>
    <col min="5637" max="5637" width="12.28515625" customWidth="1"/>
    <col min="5638" max="5638" width="12" customWidth="1"/>
    <col min="5639" max="5639" width="10.7109375" customWidth="1"/>
    <col min="5889" max="5889" width="5.85546875" customWidth="1"/>
    <col min="5890" max="5890" width="49.5703125" customWidth="1"/>
    <col min="5891" max="5891" width="6.28515625" customWidth="1"/>
    <col min="5892" max="5892" width="14.85546875" customWidth="1"/>
    <col min="5893" max="5893" width="12.28515625" customWidth="1"/>
    <col min="5894" max="5894" width="12" customWidth="1"/>
    <col min="5895" max="5895" width="10.7109375" customWidth="1"/>
    <col min="6145" max="6145" width="5.85546875" customWidth="1"/>
    <col min="6146" max="6146" width="49.5703125" customWidth="1"/>
    <col min="6147" max="6147" width="6.28515625" customWidth="1"/>
    <col min="6148" max="6148" width="14.85546875" customWidth="1"/>
    <col min="6149" max="6149" width="12.28515625" customWidth="1"/>
    <col min="6150" max="6150" width="12" customWidth="1"/>
    <col min="6151" max="6151" width="10.7109375" customWidth="1"/>
    <col min="6401" max="6401" width="5.85546875" customWidth="1"/>
    <col min="6402" max="6402" width="49.5703125" customWidth="1"/>
    <col min="6403" max="6403" width="6.28515625" customWidth="1"/>
    <col min="6404" max="6404" width="14.85546875" customWidth="1"/>
    <col min="6405" max="6405" width="12.28515625" customWidth="1"/>
    <col min="6406" max="6406" width="12" customWidth="1"/>
    <col min="6407" max="6407" width="10.7109375" customWidth="1"/>
    <col min="6657" max="6657" width="5.85546875" customWidth="1"/>
    <col min="6658" max="6658" width="49.5703125" customWidth="1"/>
    <col min="6659" max="6659" width="6.28515625" customWidth="1"/>
    <col min="6660" max="6660" width="14.85546875" customWidth="1"/>
    <col min="6661" max="6661" width="12.28515625" customWidth="1"/>
    <col min="6662" max="6662" width="12" customWidth="1"/>
    <col min="6663" max="6663" width="10.7109375" customWidth="1"/>
    <col min="6913" max="6913" width="5.85546875" customWidth="1"/>
    <col min="6914" max="6914" width="49.5703125" customWidth="1"/>
    <col min="6915" max="6915" width="6.28515625" customWidth="1"/>
    <col min="6916" max="6916" width="14.85546875" customWidth="1"/>
    <col min="6917" max="6917" width="12.28515625" customWidth="1"/>
    <col min="6918" max="6918" width="12" customWidth="1"/>
    <col min="6919" max="6919" width="10.7109375" customWidth="1"/>
    <col min="7169" max="7169" width="5.85546875" customWidth="1"/>
    <col min="7170" max="7170" width="49.5703125" customWidth="1"/>
    <col min="7171" max="7171" width="6.28515625" customWidth="1"/>
    <col min="7172" max="7172" width="14.85546875" customWidth="1"/>
    <col min="7173" max="7173" width="12.28515625" customWidth="1"/>
    <col min="7174" max="7174" width="12" customWidth="1"/>
    <col min="7175" max="7175" width="10.7109375" customWidth="1"/>
    <col min="7425" max="7425" width="5.85546875" customWidth="1"/>
    <col min="7426" max="7426" width="49.5703125" customWidth="1"/>
    <col min="7427" max="7427" width="6.28515625" customWidth="1"/>
    <col min="7428" max="7428" width="14.85546875" customWidth="1"/>
    <col min="7429" max="7429" width="12.28515625" customWidth="1"/>
    <col min="7430" max="7430" width="12" customWidth="1"/>
    <col min="7431" max="7431" width="10.7109375" customWidth="1"/>
    <col min="7681" max="7681" width="5.85546875" customWidth="1"/>
    <col min="7682" max="7682" width="49.5703125" customWidth="1"/>
    <col min="7683" max="7683" width="6.28515625" customWidth="1"/>
    <col min="7684" max="7684" width="14.85546875" customWidth="1"/>
    <col min="7685" max="7685" width="12.28515625" customWidth="1"/>
    <col min="7686" max="7686" width="12" customWidth="1"/>
    <col min="7687" max="7687" width="10.7109375" customWidth="1"/>
    <col min="7937" max="7937" width="5.85546875" customWidth="1"/>
    <col min="7938" max="7938" width="49.5703125" customWidth="1"/>
    <col min="7939" max="7939" width="6.28515625" customWidth="1"/>
    <col min="7940" max="7940" width="14.85546875" customWidth="1"/>
    <col min="7941" max="7941" width="12.28515625" customWidth="1"/>
    <col min="7942" max="7942" width="12" customWidth="1"/>
    <col min="7943" max="7943" width="10.7109375" customWidth="1"/>
    <col min="8193" max="8193" width="5.85546875" customWidth="1"/>
    <col min="8194" max="8194" width="49.5703125" customWidth="1"/>
    <col min="8195" max="8195" width="6.28515625" customWidth="1"/>
    <col min="8196" max="8196" width="14.85546875" customWidth="1"/>
    <col min="8197" max="8197" width="12.28515625" customWidth="1"/>
    <col min="8198" max="8198" width="12" customWidth="1"/>
    <col min="8199" max="8199" width="10.7109375" customWidth="1"/>
    <col min="8449" max="8449" width="5.85546875" customWidth="1"/>
    <col min="8450" max="8450" width="49.5703125" customWidth="1"/>
    <col min="8451" max="8451" width="6.28515625" customWidth="1"/>
    <col min="8452" max="8452" width="14.85546875" customWidth="1"/>
    <col min="8453" max="8453" width="12.28515625" customWidth="1"/>
    <col min="8454" max="8454" width="12" customWidth="1"/>
    <col min="8455" max="8455" width="10.7109375" customWidth="1"/>
    <col min="8705" max="8705" width="5.85546875" customWidth="1"/>
    <col min="8706" max="8706" width="49.5703125" customWidth="1"/>
    <col min="8707" max="8707" width="6.28515625" customWidth="1"/>
    <col min="8708" max="8708" width="14.85546875" customWidth="1"/>
    <col min="8709" max="8709" width="12.28515625" customWidth="1"/>
    <col min="8710" max="8710" width="12" customWidth="1"/>
    <col min="8711" max="8711" width="10.7109375" customWidth="1"/>
    <col min="8961" max="8961" width="5.85546875" customWidth="1"/>
    <col min="8962" max="8962" width="49.5703125" customWidth="1"/>
    <col min="8963" max="8963" width="6.28515625" customWidth="1"/>
    <col min="8964" max="8964" width="14.85546875" customWidth="1"/>
    <col min="8965" max="8965" width="12.28515625" customWidth="1"/>
    <col min="8966" max="8966" width="12" customWidth="1"/>
    <col min="8967" max="8967" width="10.7109375" customWidth="1"/>
    <col min="9217" max="9217" width="5.85546875" customWidth="1"/>
    <col min="9218" max="9218" width="49.5703125" customWidth="1"/>
    <col min="9219" max="9219" width="6.28515625" customWidth="1"/>
    <col min="9220" max="9220" width="14.85546875" customWidth="1"/>
    <col min="9221" max="9221" width="12.28515625" customWidth="1"/>
    <col min="9222" max="9222" width="12" customWidth="1"/>
    <col min="9223" max="9223" width="10.7109375" customWidth="1"/>
    <col min="9473" max="9473" width="5.85546875" customWidth="1"/>
    <col min="9474" max="9474" width="49.5703125" customWidth="1"/>
    <col min="9475" max="9475" width="6.28515625" customWidth="1"/>
    <col min="9476" max="9476" width="14.85546875" customWidth="1"/>
    <col min="9477" max="9477" width="12.28515625" customWidth="1"/>
    <col min="9478" max="9478" width="12" customWidth="1"/>
    <col min="9479" max="9479" width="10.7109375" customWidth="1"/>
    <col min="9729" max="9729" width="5.85546875" customWidth="1"/>
    <col min="9730" max="9730" width="49.5703125" customWidth="1"/>
    <col min="9731" max="9731" width="6.28515625" customWidth="1"/>
    <col min="9732" max="9732" width="14.85546875" customWidth="1"/>
    <col min="9733" max="9733" width="12.28515625" customWidth="1"/>
    <col min="9734" max="9734" width="12" customWidth="1"/>
    <col min="9735" max="9735" width="10.7109375" customWidth="1"/>
    <col min="9985" max="9985" width="5.85546875" customWidth="1"/>
    <col min="9986" max="9986" width="49.5703125" customWidth="1"/>
    <col min="9987" max="9987" width="6.28515625" customWidth="1"/>
    <col min="9988" max="9988" width="14.85546875" customWidth="1"/>
    <col min="9989" max="9989" width="12.28515625" customWidth="1"/>
    <col min="9990" max="9990" width="12" customWidth="1"/>
    <col min="9991" max="9991" width="10.7109375" customWidth="1"/>
    <col min="10241" max="10241" width="5.85546875" customWidth="1"/>
    <col min="10242" max="10242" width="49.5703125" customWidth="1"/>
    <col min="10243" max="10243" width="6.28515625" customWidth="1"/>
    <col min="10244" max="10244" width="14.85546875" customWidth="1"/>
    <col min="10245" max="10245" width="12.28515625" customWidth="1"/>
    <col min="10246" max="10246" width="12" customWidth="1"/>
    <col min="10247" max="10247" width="10.7109375" customWidth="1"/>
    <col min="10497" max="10497" width="5.85546875" customWidth="1"/>
    <col min="10498" max="10498" width="49.5703125" customWidth="1"/>
    <col min="10499" max="10499" width="6.28515625" customWidth="1"/>
    <col min="10500" max="10500" width="14.85546875" customWidth="1"/>
    <col min="10501" max="10501" width="12.28515625" customWidth="1"/>
    <col min="10502" max="10502" width="12" customWidth="1"/>
    <col min="10503" max="10503" width="10.7109375" customWidth="1"/>
    <col min="10753" max="10753" width="5.85546875" customWidth="1"/>
    <col min="10754" max="10754" width="49.5703125" customWidth="1"/>
    <col min="10755" max="10755" width="6.28515625" customWidth="1"/>
    <col min="10756" max="10756" width="14.85546875" customWidth="1"/>
    <col min="10757" max="10757" width="12.28515625" customWidth="1"/>
    <col min="10758" max="10758" width="12" customWidth="1"/>
    <col min="10759" max="10759" width="10.7109375" customWidth="1"/>
    <col min="11009" max="11009" width="5.85546875" customWidth="1"/>
    <col min="11010" max="11010" width="49.5703125" customWidth="1"/>
    <col min="11011" max="11011" width="6.28515625" customWidth="1"/>
    <col min="11012" max="11012" width="14.85546875" customWidth="1"/>
    <col min="11013" max="11013" width="12.28515625" customWidth="1"/>
    <col min="11014" max="11014" width="12" customWidth="1"/>
    <col min="11015" max="11015" width="10.7109375" customWidth="1"/>
    <col min="11265" max="11265" width="5.85546875" customWidth="1"/>
    <col min="11266" max="11266" width="49.5703125" customWidth="1"/>
    <col min="11267" max="11267" width="6.28515625" customWidth="1"/>
    <col min="11268" max="11268" width="14.85546875" customWidth="1"/>
    <col min="11269" max="11269" width="12.28515625" customWidth="1"/>
    <col min="11270" max="11270" width="12" customWidth="1"/>
    <col min="11271" max="11271" width="10.7109375" customWidth="1"/>
    <col min="11521" max="11521" width="5.85546875" customWidth="1"/>
    <col min="11522" max="11522" width="49.5703125" customWidth="1"/>
    <col min="11523" max="11523" width="6.28515625" customWidth="1"/>
    <col min="11524" max="11524" width="14.85546875" customWidth="1"/>
    <col min="11525" max="11525" width="12.28515625" customWidth="1"/>
    <col min="11526" max="11526" width="12" customWidth="1"/>
    <col min="11527" max="11527" width="10.7109375" customWidth="1"/>
    <col min="11777" max="11777" width="5.85546875" customWidth="1"/>
    <col min="11778" max="11778" width="49.5703125" customWidth="1"/>
    <col min="11779" max="11779" width="6.28515625" customWidth="1"/>
    <col min="11780" max="11780" width="14.85546875" customWidth="1"/>
    <col min="11781" max="11781" width="12.28515625" customWidth="1"/>
    <col min="11782" max="11782" width="12" customWidth="1"/>
    <col min="11783" max="11783" width="10.7109375" customWidth="1"/>
    <col min="12033" max="12033" width="5.85546875" customWidth="1"/>
    <col min="12034" max="12034" width="49.5703125" customWidth="1"/>
    <col min="12035" max="12035" width="6.28515625" customWidth="1"/>
    <col min="12036" max="12036" width="14.85546875" customWidth="1"/>
    <col min="12037" max="12037" width="12.28515625" customWidth="1"/>
    <col min="12038" max="12038" width="12" customWidth="1"/>
    <col min="12039" max="12039" width="10.7109375" customWidth="1"/>
    <col min="12289" max="12289" width="5.85546875" customWidth="1"/>
    <col min="12290" max="12290" width="49.5703125" customWidth="1"/>
    <col min="12291" max="12291" width="6.28515625" customWidth="1"/>
    <col min="12292" max="12292" width="14.85546875" customWidth="1"/>
    <col min="12293" max="12293" width="12.28515625" customWidth="1"/>
    <col min="12294" max="12294" width="12" customWidth="1"/>
    <col min="12295" max="12295" width="10.7109375" customWidth="1"/>
    <col min="12545" max="12545" width="5.85546875" customWidth="1"/>
    <col min="12546" max="12546" width="49.5703125" customWidth="1"/>
    <col min="12547" max="12547" width="6.28515625" customWidth="1"/>
    <col min="12548" max="12548" width="14.85546875" customWidth="1"/>
    <col min="12549" max="12549" width="12.28515625" customWidth="1"/>
    <col min="12550" max="12550" width="12" customWidth="1"/>
    <col min="12551" max="12551" width="10.7109375" customWidth="1"/>
    <col min="12801" max="12801" width="5.85546875" customWidth="1"/>
    <col min="12802" max="12802" width="49.5703125" customWidth="1"/>
    <col min="12803" max="12803" width="6.28515625" customWidth="1"/>
    <col min="12804" max="12804" width="14.85546875" customWidth="1"/>
    <col min="12805" max="12805" width="12.28515625" customWidth="1"/>
    <col min="12806" max="12806" width="12" customWidth="1"/>
    <col min="12807" max="12807" width="10.7109375" customWidth="1"/>
    <col min="13057" max="13057" width="5.85546875" customWidth="1"/>
    <col min="13058" max="13058" width="49.5703125" customWidth="1"/>
    <col min="13059" max="13059" width="6.28515625" customWidth="1"/>
    <col min="13060" max="13060" width="14.85546875" customWidth="1"/>
    <col min="13061" max="13061" width="12.28515625" customWidth="1"/>
    <col min="13062" max="13062" width="12" customWidth="1"/>
    <col min="13063" max="13063" width="10.7109375" customWidth="1"/>
    <col min="13313" max="13313" width="5.85546875" customWidth="1"/>
    <col min="13314" max="13314" width="49.5703125" customWidth="1"/>
    <col min="13315" max="13315" width="6.28515625" customWidth="1"/>
    <col min="13316" max="13316" width="14.85546875" customWidth="1"/>
    <col min="13317" max="13317" width="12.28515625" customWidth="1"/>
    <col min="13318" max="13318" width="12" customWidth="1"/>
    <col min="13319" max="13319" width="10.7109375" customWidth="1"/>
    <col min="13569" max="13569" width="5.85546875" customWidth="1"/>
    <col min="13570" max="13570" width="49.5703125" customWidth="1"/>
    <col min="13571" max="13571" width="6.28515625" customWidth="1"/>
    <col min="13572" max="13572" width="14.85546875" customWidth="1"/>
    <col min="13573" max="13573" width="12.28515625" customWidth="1"/>
    <col min="13574" max="13574" width="12" customWidth="1"/>
    <col min="13575" max="13575" width="10.7109375" customWidth="1"/>
    <col min="13825" max="13825" width="5.85546875" customWidth="1"/>
    <col min="13826" max="13826" width="49.5703125" customWidth="1"/>
    <col min="13827" max="13827" width="6.28515625" customWidth="1"/>
    <col min="13828" max="13828" width="14.85546875" customWidth="1"/>
    <col min="13829" max="13829" width="12.28515625" customWidth="1"/>
    <col min="13830" max="13830" width="12" customWidth="1"/>
    <col min="13831" max="13831" width="10.7109375" customWidth="1"/>
    <col min="14081" max="14081" width="5.85546875" customWidth="1"/>
    <col min="14082" max="14082" width="49.5703125" customWidth="1"/>
    <col min="14083" max="14083" width="6.28515625" customWidth="1"/>
    <col min="14084" max="14084" width="14.85546875" customWidth="1"/>
    <col min="14085" max="14085" width="12.28515625" customWidth="1"/>
    <col min="14086" max="14086" width="12" customWidth="1"/>
    <col min="14087" max="14087" width="10.7109375" customWidth="1"/>
    <col min="14337" max="14337" width="5.85546875" customWidth="1"/>
    <col min="14338" max="14338" width="49.5703125" customWidth="1"/>
    <col min="14339" max="14339" width="6.28515625" customWidth="1"/>
    <col min="14340" max="14340" width="14.85546875" customWidth="1"/>
    <col min="14341" max="14341" width="12.28515625" customWidth="1"/>
    <col min="14342" max="14342" width="12" customWidth="1"/>
    <col min="14343" max="14343" width="10.7109375" customWidth="1"/>
    <col min="14593" max="14593" width="5.85546875" customWidth="1"/>
    <col min="14594" max="14594" width="49.5703125" customWidth="1"/>
    <col min="14595" max="14595" width="6.28515625" customWidth="1"/>
    <col min="14596" max="14596" width="14.85546875" customWidth="1"/>
    <col min="14597" max="14597" width="12.28515625" customWidth="1"/>
    <col min="14598" max="14598" width="12" customWidth="1"/>
    <col min="14599" max="14599" width="10.7109375" customWidth="1"/>
    <col min="14849" max="14849" width="5.85546875" customWidth="1"/>
    <col min="14850" max="14850" width="49.5703125" customWidth="1"/>
    <col min="14851" max="14851" width="6.28515625" customWidth="1"/>
    <col min="14852" max="14852" width="14.85546875" customWidth="1"/>
    <col min="14853" max="14853" width="12.28515625" customWidth="1"/>
    <col min="14854" max="14854" width="12" customWidth="1"/>
    <col min="14855" max="14855" width="10.7109375" customWidth="1"/>
    <col min="15105" max="15105" width="5.85546875" customWidth="1"/>
    <col min="15106" max="15106" width="49.5703125" customWidth="1"/>
    <col min="15107" max="15107" width="6.28515625" customWidth="1"/>
    <col min="15108" max="15108" width="14.85546875" customWidth="1"/>
    <col min="15109" max="15109" width="12.28515625" customWidth="1"/>
    <col min="15110" max="15110" width="12" customWidth="1"/>
    <col min="15111" max="15111" width="10.7109375" customWidth="1"/>
    <col min="15361" max="15361" width="5.85546875" customWidth="1"/>
    <col min="15362" max="15362" width="49.5703125" customWidth="1"/>
    <col min="15363" max="15363" width="6.28515625" customWidth="1"/>
    <col min="15364" max="15364" width="14.85546875" customWidth="1"/>
    <col min="15365" max="15365" width="12.28515625" customWidth="1"/>
    <col min="15366" max="15366" width="12" customWidth="1"/>
    <col min="15367" max="15367" width="10.7109375" customWidth="1"/>
    <col min="15617" max="15617" width="5.85546875" customWidth="1"/>
    <col min="15618" max="15618" width="49.5703125" customWidth="1"/>
    <col min="15619" max="15619" width="6.28515625" customWidth="1"/>
    <col min="15620" max="15620" width="14.85546875" customWidth="1"/>
    <col min="15621" max="15621" width="12.28515625" customWidth="1"/>
    <col min="15622" max="15622" width="12" customWidth="1"/>
    <col min="15623" max="15623" width="10.7109375" customWidth="1"/>
    <col min="15873" max="15873" width="5.85546875" customWidth="1"/>
    <col min="15874" max="15874" width="49.5703125" customWidth="1"/>
    <col min="15875" max="15875" width="6.28515625" customWidth="1"/>
    <col min="15876" max="15876" width="14.85546875" customWidth="1"/>
    <col min="15877" max="15877" width="12.28515625" customWidth="1"/>
    <col min="15878" max="15878" width="12" customWidth="1"/>
    <col min="15879" max="15879" width="10.7109375" customWidth="1"/>
    <col min="16129" max="16129" width="5.85546875" customWidth="1"/>
    <col min="16130" max="16130" width="49.5703125" customWidth="1"/>
    <col min="16131" max="16131" width="6.28515625" customWidth="1"/>
    <col min="16132" max="16132" width="14.85546875" customWidth="1"/>
    <col min="16133" max="16133" width="12.28515625" customWidth="1"/>
    <col min="16134" max="16134" width="12" customWidth="1"/>
    <col min="16135" max="16135" width="10.7109375" customWidth="1"/>
  </cols>
  <sheetData>
    <row r="1" spans="1:7" s="259" customFormat="1" ht="18" customHeight="1">
      <c r="A1" s="258" t="s">
        <v>723</v>
      </c>
      <c r="B1" s="258"/>
      <c r="C1" s="258"/>
      <c r="D1" s="258"/>
      <c r="E1" s="258"/>
      <c r="F1" s="258"/>
    </row>
    <row r="2" spans="1:7" s="97" customFormat="1" ht="37.5" customHeight="1">
      <c r="A2" s="260" t="s">
        <v>724</v>
      </c>
      <c r="B2" s="260"/>
      <c r="C2" s="260"/>
      <c r="D2" s="260"/>
      <c r="E2" s="260"/>
      <c r="F2" s="260"/>
    </row>
    <row r="3" spans="1:7" s="97" customFormat="1" ht="14.25" thickBot="1">
      <c r="C3" s="261"/>
      <c r="E3" s="262" t="s">
        <v>690</v>
      </c>
      <c r="F3" s="139"/>
    </row>
    <row r="4" spans="1:7" s="97" customFormat="1" ht="30" customHeight="1" thickBot="1">
      <c r="A4" s="140" t="s">
        <v>325</v>
      </c>
      <c r="B4" s="263" t="s">
        <v>519</v>
      </c>
      <c r="C4" s="264"/>
      <c r="D4" s="265" t="s">
        <v>715</v>
      </c>
      <c r="E4" s="266" t="s">
        <v>334</v>
      </c>
      <c r="F4" s="267"/>
    </row>
    <row r="5" spans="1:7" s="97" customFormat="1" ht="33" customHeight="1" thickBot="1">
      <c r="A5" s="149"/>
      <c r="B5" s="268" t="s">
        <v>520</v>
      </c>
      <c r="C5" s="269" t="s">
        <v>86</v>
      </c>
      <c r="D5" s="270"/>
      <c r="E5" s="271" t="s">
        <v>695</v>
      </c>
      <c r="F5" s="271" t="s">
        <v>696</v>
      </c>
    </row>
    <row r="6" spans="1:7" s="97" customFormat="1" ht="14.25" thickBot="1">
      <c r="A6" s="272">
        <v>1</v>
      </c>
      <c r="B6" s="272">
        <v>2</v>
      </c>
      <c r="C6" s="272">
        <v>3</v>
      </c>
      <c r="D6" s="272">
        <v>4</v>
      </c>
      <c r="E6" s="272">
        <v>5</v>
      </c>
      <c r="F6" s="272">
        <v>6</v>
      </c>
    </row>
    <row r="7" spans="1:7" s="97" customFormat="1" ht="36" customHeight="1" thickBot="1">
      <c r="A7" s="273">
        <v>4000</v>
      </c>
      <c r="B7" s="274" t="s">
        <v>725</v>
      </c>
      <c r="C7" s="275"/>
      <c r="D7" s="276">
        <f>E7+F7</f>
        <v>694723.34199999995</v>
      </c>
      <c r="E7" s="277">
        <f>E9</f>
        <v>663637.79999999993</v>
      </c>
      <c r="F7" s="278">
        <f>F9+F170+F205</f>
        <v>31085.542000000001</v>
      </c>
      <c r="G7" s="279"/>
    </row>
    <row r="8" spans="1:7" s="97" customFormat="1" ht="14.25" thickBot="1">
      <c r="A8" s="273"/>
      <c r="B8" s="280" t="s">
        <v>521</v>
      </c>
      <c r="C8" s="275"/>
      <c r="D8" s="281"/>
      <c r="E8" s="277"/>
      <c r="F8" s="282"/>
    </row>
    <row r="9" spans="1:7" s="97" customFormat="1" ht="51.75" customHeight="1" thickBot="1">
      <c r="A9" s="283">
        <v>4050</v>
      </c>
      <c r="B9" s="284" t="s">
        <v>726</v>
      </c>
      <c r="C9" s="285" t="s">
        <v>68</v>
      </c>
      <c r="D9" s="286">
        <f>D11+D24+D67+D82+D92+D126+D141</f>
        <v>670637.79999999993</v>
      </c>
      <c r="E9" s="287">
        <f>E11+E24+E67+E82+E92+E126+E141</f>
        <v>663637.79999999993</v>
      </c>
      <c r="F9" s="288">
        <f>F141</f>
        <v>7000</v>
      </c>
    </row>
    <row r="10" spans="1:7" s="97" customFormat="1" ht="14.25" thickBot="1">
      <c r="A10" s="289"/>
      <c r="B10" s="290" t="s">
        <v>521</v>
      </c>
      <c r="C10" s="291"/>
      <c r="D10" s="292"/>
      <c r="E10" s="292"/>
      <c r="F10" s="293"/>
    </row>
    <row r="11" spans="1:7" s="97" customFormat="1" ht="30.75" customHeight="1" thickBot="1">
      <c r="A11" s="294">
        <v>4100</v>
      </c>
      <c r="B11" s="295" t="s">
        <v>727</v>
      </c>
      <c r="C11" s="296" t="s">
        <v>68</v>
      </c>
      <c r="D11" s="297">
        <f>D13+D18+D21</f>
        <v>178535.08600000001</v>
      </c>
      <c r="E11" s="298">
        <f>E13+E18+E21</f>
        <v>178535.08600000001</v>
      </c>
      <c r="F11" s="299" t="s">
        <v>70</v>
      </c>
    </row>
    <row r="12" spans="1:7" s="97" customFormat="1" ht="13.5">
      <c r="A12" s="300"/>
      <c r="B12" s="301" t="s">
        <v>521</v>
      </c>
      <c r="C12" s="302"/>
      <c r="D12" s="303"/>
      <c r="E12" s="303"/>
      <c r="F12" s="304"/>
    </row>
    <row r="13" spans="1:7" s="97" customFormat="1" ht="27">
      <c r="A13" s="305">
        <v>4110</v>
      </c>
      <c r="B13" s="306" t="s">
        <v>728</v>
      </c>
      <c r="C13" s="307" t="s">
        <v>68</v>
      </c>
      <c r="D13" s="308">
        <f>D15+D16+D17</f>
        <v>178535.08600000001</v>
      </c>
      <c r="E13" s="308">
        <f>E15+E16+E17</f>
        <v>178535.08600000001</v>
      </c>
      <c r="F13" s="309" t="s">
        <v>70</v>
      </c>
    </row>
    <row r="14" spans="1:7" s="97" customFormat="1" ht="14.25">
      <c r="A14" s="305"/>
      <c r="B14" s="310" t="s">
        <v>235</v>
      </c>
      <c r="C14" s="307"/>
      <c r="D14" s="39"/>
      <c r="E14" s="39"/>
      <c r="F14" s="309"/>
    </row>
    <row r="15" spans="1:7" s="97" customFormat="1" ht="14.25">
      <c r="A15" s="305">
        <v>4111</v>
      </c>
      <c r="B15" s="311" t="s">
        <v>522</v>
      </c>
      <c r="C15" s="37" t="s">
        <v>87</v>
      </c>
      <c r="D15" s="39">
        <f>E15</f>
        <v>166437.08600000001</v>
      </c>
      <c r="E15" s="39">
        <f>148361.6+34410.6-5900-10750.114+315</f>
        <v>166437.08600000001</v>
      </c>
      <c r="F15" s="309" t="s">
        <v>70</v>
      </c>
    </row>
    <row r="16" spans="1:7" s="97" customFormat="1" ht="27">
      <c r="A16" s="305">
        <v>4112</v>
      </c>
      <c r="B16" s="311" t="s">
        <v>523</v>
      </c>
      <c r="C16" s="41" t="s">
        <v>88</v>
      </c>
      <c r="D16" s="308">
        <f>E16</f>
        <v>12098</v>
      </c>
      <c r="E16" s="308">
        <f>19098-7000</f>
        <v>12098</v>
      </c>
      <c r="F16" s="309" t="s">
        <v>70</v>
      </c>
    </row>
    <row r="17" spans="1:6" s="97" customFormat="1" ht="14.25">
      <c r="A17" s="305">
        <v>4114</v>
      </c>
      <c r="B17" s="311" t="s">
        <v>524</v>
      </c>
      <c r="C17" s="41" t="s">
        <v>89</v>
      </c>
      <c r="D17" s="39"/>
      <c r="E17" s="39"/>
      <c r="F17" s="309" t="s">
        <v>70</v>
      </c>
    </row>
    <row r="18" spans="1:6" s="97" customFormat="1" ht="27">
      <c r="A18" s="305">
        <v>4120</v>
      </c>
      <c r="B18" s="312" t="s">
        <v>729</v>
      </c>
      <c r="C18" s="307" t="s">
        <v>68</v>
      </c>
      <c r="D18" s="313"/>
      <c r="E18" s="39"/>
      <c r="F18" s="309" t="s">
        <v>70</v>
      </c>
    </row>
    <row r="19" spans="1:6" s="97" customFormat="1" ht="14.25">
      <c r="A19" s="305"/>
      <c r="B19" s="310" t="s">
        <v>235</v>
      </c>
      <c r="C19" s="307"/>
      <c r="D19" s="39"/>
      <c r="E19" s="39"/>
      <c r="F19" s="309"/>
    </row>
    <row r="20" spans="1:6" s="97" customFormat="1" ht="13.5" customHeight="1">
      <c r="A20" s="305">
        <v>4121</v>
      </c>
      <c r="B20" s="311" t="s">
        <v>525</v>
      </c>
      <c r="C20" s="41" t="s">
        <v>90</v>
      </c>
      <c r="D20" s="39"/>
      <c r="E20" s="39"/>
      <c r="F20" s="309" t="s">
        <v>70</v>
      </c>
    </row>
    <row r="21" spans="1:6" s="97" customFormat="1" ht="25.5" customHeight="1">
      <c r="A21" s="305">
        <v>4130</v>
      </c>
      <c r="B21" s="312" t="s">
        <v>730</v>
      </c>
      <c r="C21" s="307" t="s">
        <v>68</v>
      </c>
      <c r="D21" s="39"/>
      <c r="E21" s="39"/>
      <c r="F21" s="309" t="s">
        <v>70</v>
      </c>
    </row>
    <row r="22" spans="1:6" s="97" customFormat="1" ht="14.25">
      <c r="A22" s="305"/>
      <c r="B22" s="310" t="s">
        <v>235</v>
      </c>
      <c r="C22" s="307"/>
      <c r="D22" s="39"/>
      <c r="E22" s="39"/>
      <c r="F22" s="309"/>
    </row>
    <row r="23" spans="1:6" s="97" customFormat="1" ht="13.5" customHeight="1" thickBot="1">
      <c r="A23" s="314">
        <v>4131</v>
      </c>
      <c r="B23" s="315" t="s">
        <v>526</v>
      </c>
      <c r="C23" s="316" t="s">
        <v>91</v>
      </c>
      <c r="D23" s="317"/>
      <c r="E23" s="317"/>
      <c r="F23" s="318" t="s">
        <v>70</v>
      </c>
    </row>
    <row r="24" spans="1:6" s="97" customFormat="1" ht="45" customHeight="1" thickBot="1">
      <c r="A24" s="294">
        <v>4200</v>
      </c>
      <c r="B24" s="319" t="s">
        <v>731</v>
      </c>
      <c r="C24" s="296" t="s">
        <v>68</v>
      </c>
      <c r="D24" s="298">
        <f>D26+D35+D40+D50+D53+D57</f>
        <v>118524.01400000001</v>
      </c>
      <c r="E24" s="298">
        <f>E26+E35+E40+E50+E53+E57</f>
        <v>118524.01400000001</v>
      </c>
      <c r="F24" s="299" t="s">
        <v>70</v>
      </c>
    </row>
    <row r="25" spans="1:6" s="97" customFormat="1" ht="13.5">
      <c r="A25" s="300"/>
      <c r="B25" s="301" t="s">
        <v>521</v>
      </c>
      <c r="C25" s="302"/>
      <c r="D25" s="303"/>
      <c r="E25" s="303"/>
      <c r="F25" s="304"/>
    </row>
    <row r="26" spans="1:6" s="97" customFormat="1" ht="39">
      <c r="A26" s="305">
        <v>4210</v>
      </c>
      <c r="B26" s="312" t="s">
        <v>732</v>
      </c>
      <c r="C26" s="307" t="s">
        <v>68</v>
      </c>
      <c r="D26" s="39">
        <f>D28+D29+D30+D31+D32+D33+D34</f>
        <v>69821.900000000009</v>
      </c>
      <c r="E26" s="39">
        <f>E28+E29+E30+E31+E32+E33+E34</f>
        <v>69821.900000000009</v>
      </c>
      <c r="F26" s="309" t="s">
        <v>70</v>
      </c>
    </row>
    <row r="27" spans="1:6" s="97" customFormat="1" ht="14.25">
      <c r="A27" s="305"/>
      <c r="B27" s="310" t="s">
        <v>235</v>
      </c>
      <c r="C27" s="307"/>
      <c r="D27" s="39"/>
      <c r="E27" s="39"/>
      <c r="F27" s="309"/>
    </row>
    <row r="28" spans="1:6" s="97" customFormat="1" ht="14.25">
      <c r="A28" s="305">
        <v>4211</v>
      </c>
      <c r="B28" s="311" t="s">
        <v>527</v>
      </c>
      <c r="C28" s="41" t="s">
        <v>92</v>
      </c>
      <c r="D28" s="39">
        <f t="shared" ref="D28:D33" si="0">E28</f>
        <v>0</v>
      </c>
      <c r="E28" s="39">
        <v>0</v>
      </c>
      <c r="F28" s="309" t="s">
        <v>70</v>
      </c>
    </row>
    <row r="29" spans="1:6" s="97" customFormat="1" ht="14.25">
      <c r="A29" s="305">
        <v>4212</v>
      </c>
      <c r="B29" s="312" t="s">
        <v>528</v>
      </c>
      <c r="C29" s="41" t="s">
        <v>93</v>
      </c>
      <c r="D29" s="39">
        <f t="shared" si="0"/>
        <v>47031.9</v>
      </c>
      <c r="E29" s="39">
        <f>34451.3+12580.6</f>
        <v>47031.9</v>
      </c>
      <c r="F29" s="309" t="s">
        <v>70</v>
      </c>
    </row>
    <row r="30" spans="1:6" s="97" customFormat="1" ht="14.25">
      <c r="A30" s="305">
        <v>4213</v>
      </c>
      <c r="B30" s="311" t="s">
        <v>529</v>
      </c>
      <c r="C30" s="41" t="s">
        <v>94</v>
      </c>
      <c r="D30" s="39">
        <f t="shared" si="0"/>
        <v>15931.900000000001</v>
      </c>
      <c r="E30" s="39">
        <f>32059.2-4640.5+5851.8-17338.6</f>
        <v>15931.900000000001</v>
      </c>
      <c r="F30" s="309" t="s">
        <v>70</v>
      </c>
    </row>
    <row r="31" spans="1:6" s="97" customFormat="1" ht="14.25">
      <c r="A31" s="305">
        <v>4214</v>
      </c>
      <c r="B31" s="311" t="s">
        <v>530</v>
      </c>
      <c r="C31" s="41" t="s">
        <v>95</v>
      </c>
      <c r="D31" s="308">
        <f t="shared" si="0"/>
        <v>5463.1</v>
      </c>
      <c r="E31" s="308">
        <f>4431+1032.1</f>
        <v>5463.1</v>
      </c>
      <c r="F31" s="309" t="s">
        <v>70</v>
      </c>
    </row>
    <row r="32" spans="1:6" s="97" customFormat="1" ht="14.25">
      <c r="A32" s="305">
        <v>4215</v>
      </c>
      <c r="B32" s="311" t="s">
        <v>531</v>
      </c>
      <c r="C32" s="41" t="s">
        <v>96</v>
      </c>
      <c r="D32" s="308">
        <f t="shared" si="0"/>
        <v>395</v>
      </c>
      <c r="E32" s="308">
        <v>395</v>
      </c>
      <c r="F32" s="309" t="s">
        <v>70</v>
      </c>
    </row>
    <row r="33" spans="1:6" s="97" customFormat="1" ht="17.25" customHeight="1">
      <c r="A33" s="305">
        <v>4216</v>
      </c>
      <c r="B33" s="311" t="s">
        <v>532</v>
      </c>
      <c r="C33" s="41" t="s">
        <v>97</v>
      </c>
      <c r="D33" s="308">
        <f t="shared" si="0"/>
        <v>1000</v>
      </c>
      <c r="E33" s="308">
        <f>890+110</f>
        <v>1000</v>
      </c>
      <c r="F33" s="309" t="s">
        <v>70</v>
      </c>
    </row>
    <row r="34" spans="1:6" s="97" customFormat="1" ht="14.25">
      <c r="A34" s="305">
        <v>4217</v>
      </c>
      <c r="B34" s="311" t="s">
        <v>533</v>
      </c>
      <c r="C34" s="41" t="s">
        <v>98</v>
      </c>
      <c r="D34" s="39"/>
      <c r="E34" s="39"/>
      <c r="F34" s="309" t="s">
        <v>70</v>
      </c>
    </row>
    <row r="35" spans="1:6" s="97" customFormat="1" ht="27">
      <c r="A35" s="305">
        <v>4220</v>
      </c>
      <c r="B35" s="312" t="s">
        <v>733</v>
      </c>
      <c r="C35" s="307" t="s">
        <v>68</v>
      </c>
      <c r="D35" s="308">
        <f>D37</f>
        <v>357.8</v>
      </c>
      <c r="E35" s="308">
        <f>E37</f>
        <v>357.8</v>
      </c>
      <c r="F35" s="309" t="s">
        <v>70</v>
      </c>
    </row>
    <row r="36" spans="1:6" s="97" customFormat="1" ht="14.25">
      <c r="A36" s="305"/>
      <c r="B36" s="310" t="s">
        <v>235</v>
      </c>
      <c r="C36" s="307"/>
      <c r="D36" s="39"/>
      <c r="E36" s="39"/>
      <c r="F36" s="309"/>
    </row>
    <row r="37" spans="1:6" s="97" customFormat="1" ht="14.25">
      <c r="A37" s="305">
        <v>4221</v>
      </c>
      <c r="B37" s="311" t="s">
        <v>534</v>
      </c>
      <c r="C37" s="320">
        <v>4221</v>
      </c>
      <c r="D37" s="321">
        <f>E37</f>
        <v>357.8</v>
      </c>
      <c r="E37" s="308">
        <f>347+10.8</f>
        <v>357.8</v>
      </c>
      <c r="F37" s="309" t="s">
        <v>70</v>
      </c>
    </row>
    <row r="38" spans="1:6" s="97" customFormat="1" ht="14.25">
      <c r="A38" s="305">
        <v>4222</v>
      </c>
      <c r="B38" s="311" t="s">
        <v>535</v>
      </c>
      <c r="C38" s="41" t="s">
        <v>99</v>
      </c>
      <c r="D38" s="39"/>
      <c r="E38" s="39"/>
      <c r="F38" s="309" t="s">
        <v>70</v>
      </c>
    </row>
    <row r="39" spans="1:6" s="97" customFormat="1" ht="14.25">
      <c r="A39" s="305">
        <v>4223</v>
      </c>
      <c r="B39" s="311" t="s">
        <v>536</v>
      </c>
      <c r="C39" s="41" t="s">
        <v>100</v>
      </c>
      <c r="D39" s="39"/>
      <c r="E39" s="39"/>
      <c r="F39" s="309" t="s">
        <v>70</v>
      </c>
    </row>
    <row r="40" spans="1:6" ht="52.5">
      <c r="A40" s="305">
        <v>4230</v>
      </c>
      <c r="B40" s="312" t="s">
        <v>734</v>
      </c>
      <c r="C40" s="307" t="s">
        <v>68</v>
      </c>
      <c r="D40" s="308">
        <f>D43+D45+D46+D48+D49</f>
        <v>8375.5</v>
      </c>
      <c r="E40" s="308">
        <f>E43+E45+E46+E48+E49</f>
        <v>8375.5</v>
      </c>
      <c r="F40" s="309" t="s">
        <v>70</v>
      </c>
    </row>
    <row r="41" spans="1:6">
      <c r="A41" s="305"/>
      <c r="B41" s="310" t="s">
        <v>235</v>
      </c>
      <c r="C41" s="307"/>
      <c r="D41" s="39"/>
      <c r="E41" s="39"/>
      <c r="F41" s="309"/>
    </row>
    <row r="42" spans="1:6">
      <c r="A42" s="305">
        <v>4231</v>
      </c>
      <c r="B42" s="311" t="s">
        <v>537</v>
      </c>
      <c r="C42" s="41" t="s">
        <v>101</v>
      </c>
      <c r="D42" s="39"/>
      <c r="E42" s="39"/>
      <c r="F42" s="309" t="s">
        <v>70</v>
      </c>
    </row>
    <row r="43" spans="1:6">
      <c r="A43" s="305">
        <v>4232</v>
      </c>
      <c r="B43" s="311" t="s">
        <v>538</v>
      </c>
      <c r="C43" s="41" t="s">
        <v>102</v>
      </c>
      <c r="D43" s="308">
        <f>E43</f>
        <v>355.19999999999993</v>
      </c>
      <c r="E43" s="308">
        <f>712.8-424.8+67.2</f>
        <v>355.19999999999993</v>
      </c>
      <c r="F43" s="309" t="s">
        <v>70</v>
      </c>
    </row>
    <row r="44" spans="1:6" ht="27">
      <c r="A44" s="305">
        <v>4233</v>
      </c>
      <c r="B44" s="311" t="s">
        <v>539</v>
      </c>
      <c r="C44" s="41" t="s">
        <v>103</v>
      </c>
      <c r="D44" s="39"/>
      <c r="E44" s="39"/>
      <c r="F44" s="309" t="s">
        <v>70</v>
      </c>
    </row>
    <row r="45" spans="1:6">
      <c r="A45" s="305">
        <v>4234</v>
      </c>
      <c r="B45" s="311" t="s">
        <v>540</v>
      </c>
      <c r="C45" s="41" t="s">
        <v>104</v>
      </c>
      <c r="D45" s="39">
        <f>E45</f>
        <v>1588.4</v>
      </c>
      <c r="E45" s="39">
        <f>1353.5+234.9</f>
        <v>1588.4</v>
      </c>
      <c r="F45" s="309" t="s">
        <v>70</v>
      </c>
    </row>
    <row r="46" spans="1:6">
      <c r="A46" s="305">
        <v>4235</v>
      </c>
      <c r="B46" s="322" t="s">
        <v>541</v>
      </c>
      <c r="C46" s="323">
        <v>4235</v>
      </c>
      <c r="D46" s="308">
        <f>E46</f>
        <v>162.5</v>
      </c>
      <c r="E46" s="308">
        <f>155+7.5</f>
        <v>162.5</v>
      </c>
      <c r="F46" s="309" t="s">
        <v>70</v>
      </c>
    </row>
    <row r="47" spans="1:6">
      <c r="A47" s="305">
        <v>4236</v>
      </c>
      <c r="B47" s="311" t="s">
        <v>542</v>
      </c>
      <c r="C47" s="41" t="s">
        <v>105</v>
      </c>
      <c r="D47" s="39"/>
      <c r="E47" s="39"/>
      <c r="F47" s="309" t="s">
        <v>70</v>
      </c>
    </row>
    <row r="48" spans="1:6">
      <c r="A48" s="305">
        <v>4237</v>
      </c>
      <c r="B48" s="311" t="s">
        <v>543</v>
      </c>
      <c r="C48" s="41" t="s">
        <v>106</v>
      </c>
      <c r="D48" s="308">
        <f>E48</f>
        <v>4100</v>
      </c>
      <c r="E48" s="308">
        <f>3145+1000-45</f>
        <v>4100</v>
      </c>
      <c r="F48" s="309" t="s">
        <v>70</v>
      </c>
    </row>
    <row r="49" spans="1:6">
      <c r="A49" s="305">
        <v>4238</v>
      </c>
      <c r="B49" s="311" t="s">
        <v>544</v>
      </c>
      <c r="C49" s="41" t="s">
        <v>107</v>
      </c>
      <c r="D49" s="308">
        <f>E49</f>
        <v>2169.4</v>
      </c>
      <c r="E49" s="308">
        <f>1768+401.4</f>
        <v>2169.4</v>
      </c>
      <c r="F49" s="309" t="s">
        <v>70</v>
      </c>
    </row>
    <row r="50" spans="1:6" ht="27">
      <c r="A50" s="305">
        <v>4240</v>
      </c>
      <c r="B50" s="312" t="s">
        <v>735</v>
      </c>
      <c r="C50" s="307" t="s">
        <v>68</v>
      </c>
      <c r="D50" s="39">
        <f>D52</f>
        <v>175</v>
      </c>
      <c r="E50" s="39">
        <f>E52</f>
        <v>175</v>
      </c>
      <c r="F50" s="309" t="s">
        <v>70</v>
      </c>
    </row>
    <row r="51" spans="1:6">
      <c r="A51" s="305"/>
      <c r="B51" s="310" t="s">
        <v>235</v>
      </c>
      <c r="C51" s="307"/>
      <c r="D51" s="39"/>
      <c r="E51" s="39"/>
      <c r="F51" s="309"/>
    </row>
    <row r="52" spans="1:6">
      <c r="A52" s="305">
        <v>4241</v>
      </c>
      <c r="B52" s="311" t="s">
        <v>545</v>
      </c>
      <c r="C52" s="41" t="s">
        <v>108</v>
      </c>
      <c r="D52" s="39">
        <f>E52</f>
        <v>175</v>
      </c>
      <c r="E52" s="39">
        <f>2982.5-2424-515+131.5</f>
        <v>175</v>
      </c>
      <c r="F52" s="309" t="s">
        <v>70</v>
      </c>
    </row>
    <row r="53" spans="1:6" ht="28.5" customHeight="1">
      <c r="A53" s="305">
        <v>4250</v>
      </c>
      <c r="B53" s="312" t="s">
        <v>736</v>
      </c>
      <c r="C53" s="307" t="s">
        <v>68</v>
      </c>
      <c r="D53" s="308">
        <f>D56+D55</f>
        <v>4092</v>
      </c>
      <c r="E53" s="308">
        <f>E56+E55</f>
        <v>4092</v>
      </c>
      <c r="F53" s="309" t="s">
        <v>70</v>
      </c>
    </row>
    <row r="54" spans="1:6">
      <c r="A54" s="305"/>
      <c r="B54" s="310" t="s">
        <v>235</v>
      </c>
      <c r="C54" s="307"/>
      <c r="D54" s="308"/>
      <c r="E54" s="308"/>
      <c r="F54" s="309"/>
    </row>
    <row r="55" spans="1:6" ht="27">
      <c r="A55" s="305">
        <v>4251</v>
      </c>
      <c r="B55" s="311" t="s">
        <v>546</v>
      </c>
      <c r="C55" s="41" t="s">
        <v>109</v>
      </c>
      <c r="D55" s="308">
        <f>E55</f>
        <v>2760</v>
      </c>
      <c r="E55" s="308">
        <v>2760</v>
      </c>
      <c r="F55" s="309" t="s">
        <v>70</v>
      </c>
    </row>
    <row r="56" spans="1:6" ht="27">
      <c r="A56" s="305">
        <v>4252</v>
      </c>
      <c r="B56" s="311" t="s">
        <v>547</v>
      </c>
      <c r="C56" s="41" t="s">
        <v>110</v>
      </c>
      <c r="D56" s="308">
        <f>E56</f>
        <v>1332</v>
      </c>
      <c r="E56" s="308">
        <f>1070+262</f>
        <v>1332</v>
      </c>
      <c r="F56" s="309" t="s">
        <v>70</v>
      </c>
    </row>
    <row r="57" spans="1:6" ht="39">
      <c r="A57" s="305">
        <v>4260</v>
      </c>
      <c r="B57" s="312" t="s">
        <v>737</v>
      </c>
      <c r="C57" s="307" t="s">
        <v>68</v>
      </c>
      <c r="D57" s="39">
        <f>D59+D62+D65+D66</f>
        <v>35701.813999999998</v>
      </c>
      <c r="E57" s="39">
        <f>E59+E62+E65+E66</f>
        <v>35701.813999999998</v>
      </c>
      <c r="F57" s="309" t="s">
        <v>70</v>
      </c>
    </row>
    <row r="58" spans="1:6">
      <c r="A58" s="305"/>
      <c r="B58" s="310" t="s">
        <v>235</v>
      </c>
      <c r="C58" s="307"/>
      <c r="D58" s="39"/>
      <c r="E58" s="39"/>
      <c r="F58" s="309"/>
    </row>
    <row r="59" spans="1:6">
      <c r="A59" s="305">
        <v>4261</v>
      </c>
      <c r="B59" s="311" t="s">
        <v>548</v>
      </c>
      <c r="C59" s="41" t="s">
        <v>111</v>
      </c>
      <c r="D59" s="308">
        <f>E59</f>
        <v>2583</v>
      </c>
      <c r="E59" s="308">
        <f>2189+394</f>
        <v>2583</v>
      </c>
      <c r="F59" s="309" t="s">
        <v>70</v>
      </c>
    </row>
    <row r="60" spans="1:6" s="97" customFormat="1" ht="14.25">
      <c r="A60" s="305">
        <v>4262</v>
      </c>
      <c r="B60" s="311" t="s">
        <v>549</v>
      </c>
      <c r="C60" s="41" t="s">
        <v>112</v>
      </c>
      <c r="D60" s="39"/>
      <c r="E60" s="39"/>
      <c r="F60" s="309" t="s">
        <v>70</v>
      </c>
    </row>
    <row r="61" spans="1:6" s="97" customFormat="1" ht="27">
      <c r="A61" s="305">
        <v>4263</v>
      </c>
      <c r="B61" s="311" t="s">
        <v>550</v>
      </c>
      <c r="C61" s="41" t="s">
        <v>113</v>
      </c>
      <c r="D61" s="39"/>
      <c r="E61" s="39"/>
      <c r="F61" s="309" t="s">
        <v>70</v>
      </c>
    </row>
    <row r="62" spans="1:6" s="97" customFormat="1" ht="14.25">
      <c r="A62" s="305">
        <v>4264</v>
      </c>
      <c r="B62" s="324" t="s">
        <v>551</v>
      </c>
      <c r="C62" s="41" t="s">
        <v>114</v>
      </c>
      <c r="D62" s="39">
        <f>E62</f>
        <v>23596.314000000002</v>
      </c>
      <c r="E62" s="39">
        <f>17996.9+5610.7-11.286</f>
        <v>23596.314000000002</v>
      </c>
      <c r="F62" s="309" t="s">
        <v>70</v>
      </c>
    </row>
    <row r="63" spans="1:6" s="97" customFormat="1" ht="27">
      <c r="A63" s="305">
        <v>4265</v>
      </c>
      <c r="B63" s="325" t="s">
        <v>552</v>
      </c>
      <c r="C63" s="41" t="s">
        <v>115</v>
      </c>
      <c r="D63" s="39"/>
      <c r="E63" s="39"/>
      <c r="F63" s="309" t="s">
        <v>70</v>
      </c>
    </row>
    <row r="64" spans="1:6" s="97" customFormat="1" ht="14.25">
      <c r="A64" s="305">
        <v>4266</v>
      </c>
      <c r="B64" s="324" t="s">
        <v>553</v>
      </c>
      <c r="C64" s="41" t="s">
        <v>116</v>
      </c>
      <c r="D64" s="39"/>
      <c r="E64" s="39"/>
      <c r="F64" s="309" t="s">
        <v>70</v>
      </c>
    </row>
    <row r="65" spans="1:6" s="97" customFormat="1" ht="14.25">
      <c r="A65" s="305">
        <v>4267</v>
      </c>
      <c r="B65" s="324" t="s">
        <v>554</v>
      </c>
      <c r="C65" s="41" t="s">
        <v>117</v>
      </c>
      <c r="D65" s="308">
        <f>E65</f>
        <v>5437.5</v>
      </c>
      <c r="E65" s="308">
        <f>5100+337.5</f>
        <v>5437.5</v>
      </c>
      <c r="F65" s="309" t="s">
        <v>70</v>
      </c>
    </row>
    <row r="66" spans="1:6" s="97" customFormat="1" ht="14.25">
      <c r="A66" s="305">
        <v>4268</v>
      </c>
      <c r="B66" s="324" t="s">
        <v>555</v>
      </c>
      <c r="C66" s="41" t="s">
        <v>118</v>
      </c>
      <c r="D66" s="308">
        <f>E66</f>
        <v>4085</v>
      </c>
      <c r="E66" s="308">
        <f>3942.3+142.7</f>
        <v>4085</v>
      </c>
      <c r="F66" s="309" t="s">
        <v>70</v>
      </c>
    </row>
    <row r="67" spans="1:6" s="97" customFormat="1" ht="14.25">
      <c r="A67" s="326">
        <v>4300</v>
      </c>
      <c r="B67" s="24" t="s">
        <v>738</v>
      </c>
      <c r="C67" s="25" t="s">
        <v>68</v>
      </c>
      <c r="D67" s="39"/>
      <c r="E67" s="39"/>
      <c r="F67" s="309" t="s">
        <v>70</v>
      </c>
    </row>
    <row r="68" spans="1:6" s="97" customFormat="1" ht="13.5">
      <c r="A68" s="327"/>
      <c r="B68" s="310" t="s">
        <v>521</v>
      </c>
      <c r="C68" s="328"/>
      <c r="D68" s="39"/>
      <c r="E68" s="39"/>
      <c r="F68" s="329"/>
    </row>
    <row r="69" spans="1:6" s="97" customFormat="1" ht="14.25">
      <c r="A69" s="305">
        <v>4310</v>
      </c>
      <c r="B69" s="330" t="s">
        <v>739</v>
      </c>
      <c r="C69" s="307" t="s">
        <v>68</v>
      </c>
      <c r="D69" s="39"/>
      <c r="E69" s="39"/>
      <c r="F69" s="309" t="s">
        <v>70</v>
      </c>
    </row>
    <row r="70" spans="1:6" s="97" customFormat="1" ht="14.25">
      <c r="A70" s="305"/>
      <c r="B70" s="310" t="s">
        <v>235</v>
      </c>
      <c r="C70" s="307"/>
      <c r="D70" s="39"/>
      <c r="E70" s="39"/>
      <c r="F70" s="309"/>
    </row>
    <row r="71" spans="1:6" s="97" customFormat="1" ht="14.25">
      <c r="A71" s="305">
        <v>4311</v>
      </c>
      <c r="B71" s="324" t="s">
        <v>556</v>
      </c>
      <c r="C71" s="41" t="s">
        <v>119</v>
      </c>
      <c r="D71" s="39"/>
      <c r="E71" s="39"/>
      <c r="F71" s="309" t="s">
        <v>70</v>
      </c>
    </row>
    <row r="72" spans="1:6" s="97" customFormat="1" ht="14.25">
      <c r="A72" s="305">
        <v>4312</v>
      </c>
      <c r="B72" s="324" t="s">
        <v>557</v>
      </c>
      <c r="C72" s="41" t="s">
        <v>120</v>
      </c>
      <c r="D72" s="39"/>
      <c r="E72" s="39"/>
      <c r="F72" s="309" t="s">
        <v>70</v>
      </c>
    </row>
    <row r="73" spans="1:6" s="97" customFormat="1" ht="14.25">
      <c r="A73" s="305">
        <v>4320</v>
      </c>
      <c r="B73" s="330" t="s">
        <v>740</v>
      </c>
      <c r="C73" s="307" t="s">
        <v>68</v>
      </c>
      <c r="D73" s="39"/>
      <c r="E73" s="39"/>
      <c r="F73" s="309" t="s">
        <v>70</v>
      </c>
    </row>
    <row r="74" spans="1:6" s="97" customFormat="1" ht="14.25">
      <c r="A74" s="305"/>
      <c r="B74" s="310" t="s">
        <v>235</v>
      </c>
      <c r="C74" s="307"/>
      <c r="D74" s="39"/>
      <c r="E74" s="39"/>
      <c r="F74" s="309"/>
    </row>
    <row r="75" spans="1:6" s="97" customFormat="1" ht="14.25">
      <c r="A75" s="305">
        <v>4321</v>
      </c>
      <c r="B75" s="324" t="s">
        <v>558</v>
      </c>
      <c r="C75" s="41" t="s">
        <v>121</v>
      </c>
      <c r="D75" s="39"/>
      <c r="E75" s="39"/>
      <c r="F75" s="309" t="s">
        <v>70</v>
      </c>
    </row>
    <row r="76" spans="1:6" s="97" customFormat="1" ht="14.25">
      <c r="A76" s="305">
        <v>4322</v>
      </c>
      <c r="B76" s="324" t="s">
        <v>559</v>
      </c>
      <c r="C76" s="41" t="s">
        <v>122</v>
      </c>
      <c r="D76" s="39"/>
      <c r="E76" s="39"/>
      <c r="F76" s="309" t="s">
        <v>70</v>
      </c>
    </row>
    <row r="77" spans="1:6" s="97" customFormat="1" ht="26.25">
      <c r="A77" s="305">
        <v>4330</v>
      </c>
      <c r="B77" s="330" t="s">
        <v>741</v>
      </c>
      <c r="C77" s="307" t="s">
        <v>68</v>
      </c>
      <c r="D77" s="39"/>
      <c r="E77" s="39"/>
      <c r="F77" s="309" t="s">
        <v>70</v>
      </c>
    </row>
    <row r="78" spans="1:6" s="97" customFormat="1" ht="14.25">
      <c r="A78" s="305"/>
      <c r="B78" s="310" t="s">
        <v>235</v>
      </c>
      <c r="C78" s="307"/>
      <c r="D78" s="39"/>
      <c r="E78" s="39"/>
      <c r="F78" s="309"/>
    </row>
    <row r="79" spans="1:6" s="97" customFormat="1" ht="14.25">
      <c r="A79" s="305">
        <v>4331</v>
      </c>
      <c r="B79" s="324" t="s">
        <v>560</v>
      </c>
      <c r="C79" s="41" t="s">
        <v>123</v>
      </c>
      <c r="D79" s="39"/>
      <c r="E79" s="39"/>
      <c r="F79" s="309" t="s">
        <v>70</v>
      </c>
    </row>
    <row r="80" spans="1:6" s="97" customFormat="1" ht="14.25">
      <c r="A80" s="305">
        <v>4332</v>
      </c>
      <c r="B80" s="324" t="s">
        <v>561</v>
      </c>
      <c r="C80" s="41" t="s">
        <v>124</v>
      </c>
      <c r="D80" s="39"/>
      <c r="E80" s="39"/>
      <c r="F80" s="309" t="s">
        <v>70</v>
      </c>
    </row>
    <row r="81" spans="1:6" s="97" customFormat="1" thickBot="1">
      <c r="A81" s="314">
        <v>4333</v>
      </c>
      <c r="B81" s="331" t="s">
        <v>562</v>
      </c>
      <c r="C81" s="332" t="s">
        <v>125</v>
      </c>
      <c r="D81" s="317"/>
      <c r="E81" s="317"/>
      <c r="F81" s="318" t="s">
        <v>70</v>
      </c>
    </row>
    <row r="82" spans="1:6" s="97" customFormat="1" thickBot="1">
      <c r="A82" s="333">
        <v>4400</v>
      </c>
      <c r="B82" s="334" t="s">
        <v>742</v>
      </c>
      <c r="C82" s="335" t="s">
        <v>68</v>
      </c>
      <c r="D82" s="298">
        <f>D84+D88</f>
        <v>343570.6</v>
      </c>
      <c r="E82" s="298">
        <f>E84+E88</f>
        <v>343570.6</v>
      </c>
      <c r="F82" s="299" t="s">
        <v>70</v>
      </c>
    </row>
    <row r="83" spans="1:6" s="97" customFormat="1" ht="13.5">
      <c r="A83" s="300"/>
      <c r="B83" s="301" t="s">
        <v>521</v>
      </c>
      <c r="C83" s="302"/>
      <c r="D83" s="303"/>
      <c r="E83" s="303"/>
      <c r="F83" s="304"/>
    </row>
    <row r="84" spans="1:6" s="97" customFormat="1" ht="28.5" customHeight="1">
      <c r="A84" s="305">
        <v>4410</v>
      </c>
      <c r="B84" s="330" t="s">
        <v>743</v>
      </c>
      <c r="C84" s="307" t="s">
        <v>68</v>
      </c>
      <c r="D84" s="39">
        <f>D86+D87</f>
        <v>343570.6</v>
      </c>
      <c r="E84" s="39">
        <f>E86+E87</f>
        <v>343570.6</v>
      </c>
      <c r="F84" s="309" t="s">
        <v>70</v>
      </c>
    </row>
    <row r="85" spans="1:6" s="97" customFormat="1" ht="14.25">
      <c r="A85" s="305"/>
      <c r="B85" s="310" t="s">
        <v>235</v>
      </c>
      <c r="C85" s="307"/>
      <c r="D85" s="39"/>
      <c r="E85" s="39"/>
      <c r="F85" s="309"/>
    </row>
    <row r="86" spans="1:6" s="97" customFormat="1" ht="27">
      <c r="A86" s="305">
        <v>4411</v>
      </c>
      <c r="B86" s="324" t="s">
        <v>563</v>
      </c>
      <c r="C86" s="41" t="s">
        <v>126</v>
      </c>
      <c r="D86" s="39">
        <f>E86</f>
        <v>340970.6</v>
      </c>
      <c r="E86" s="39">
        <f>261489.1+56111.5-930-3800+28100</f>
        <v>340970.6</v>
      </c>
      <c r="F86" s="309" t="s">
        <v>70</v>
      </c>
    </row>
    <row r="87" spans="1:6" s="97" customFormat="1" ht="30" customHeight="1">
      <c r="A87" s="305">
        <v>4412</v>
      </c>
      <c r="B87" s="324" t="s">
        <v>564</v>
      </c>
      <c r="C87" s="41" t="s">
        <v>127</v>
      </c>
      <c r="D87" s="39">
        <f>E87</f>
        <v>2600</v>
      </c>
      <c r="E87" s="39">
        <f>1670+930</f>
        <v>2600</v>
      </c>
      <c r="F87" s="309" t="s">
        <v>70</v>
      </c>
    </row>
    <row r="88" spans="1:6" s="97" customFormat="1" ht="29.25" customHeight="1">
      <c r="A88" s="305">
        <v>4420</v>
      </c>
      <c r="B88" s="330" t="s">
        <v>744</v>
      </c>
      <c r="C88" s="307" t="s">
        <v>68</v>
      </c>
      <c r="D88" s="39"/>
      <c r="E88" s="39"/>
      <c r="F88" s="309" t="s">
        <v>70</v>
      </c>
    </row>
    <row r="89" spans="1:6" s="97" customFormat="1" ht="14.25">
      <c r="A89" s="305"/>
      <c r="B89" s="310" t="s">
        <v>235</v>
      </c>
      <c r="C89" s="307"/>
      <c r="D89" s="39"/>
      <c r="E89" s="39"/>
      <c r="F89" s="309"/>
    </row>
    <row r="90" spans="1:6" s="97" customFormat="1" ht="27">
      <c r="A90" s="305">
        <v>4421</v>
      </c>
      <c r="B90" s="324" t="s">
        <v>565</v>
      </c>
      <c r="C90" s="41" t="s">
        <v>128</v>
      </c>
      <c r="D90" s="39"/>
      <c r="E90" s="39"/>
      <c r="F90" s="309" t="s">
        <v>70</v>
      </c>
    </row>
    <row r="91" spans="1:6" s="97" customFormat="1" ht="27.75" thickBot="1">
      <c r="A91" s="314">
        <v>4422</v>
      </c>
      <c r="B91" s="331" t="s">
        <v>566</v>
      </c>
      <c r="C91" s="332" t="s">
        <v>129</v>
      </c>
      <c r="D91" s="317"/>
      <c r="E91" s="317"/>
      <c r="F91" s="318" t="s">
        <v>70</v>
      </c>
    </row>
    <row r="92" spans="1:6" s="97" customFormat="1" ht="31.5" customHeight="1" thickBot="1">
      <c r="A92" s="294">
        <v>4500</v>
      </c>
      <c r="B92" s="336" t="s">
        <v>745</v>
      </c>
      <c r="C92" s="296" t="s">
        <v>68</v>
      </c>
      <c r="D92" s="297">
        <f>D94+D98+D102</f>
        <v>1991</v>
      </c>
      <c r="E92" s="297">
        <f>E94+E98+E102</f>
        <v>1991</v>
      </c>
      <c r="F92" s="299" t="s">
        <v>70</v>
      </c>
    </row>
    <row r="93" spans="1:6" s="97" customFormat="1" ht="13.5">
      <c r="A93" s="300"/>
      <c r="B93" s="301" t="s">
        <v>521</v>
      </c>
      <c r="C93" s="302"/>
      <c r="D93" s="303"/>
      <c r="E93" s="303"/>
      <c r="F93" s="304"/>
    </row>
    <row r="94" spans="1:6" s="97" customFormat="1" ht="27">
      <c r="A94" s="305">
        <v>4510</v>
      </c>
      <c r="B94" s="337" t="s">
        <v>746</v>
      </c>
      <c r="C94" s="307" t="s">
        <v>68</v>
      </c>
      <c r="D94" s="39"/>
      <c r="E94" s="39"/>
      <c r="F94" s="309" t="s">
        <v>70</v>
      </c>
    </row>
    <row r="95" spans="1:6" s="97" customFormat="1" ht="14.25">
      <c r="A95" s="305"/>
      <c r="B95" s="310" t="s">
        <v>235</v>
      </c>
      <c r="C95" s="307"/>
      <c r="D95" s="39"/>
      <c r="E95" s="39"/>
      <c r="F95" s="309"/>
    </row>
    <row r="96" spans="1:6" s="97" customFormat="1" ht="27">
      <c r="A96" s="305">
        <v>4511</v>
      </c>
      <c r="B96" s="338" t="s">
        <v>567</v>
      </c>
      <c r="C96" s="41" t="s">
        <v>130</v>
      </c>
      <c r="D96" s="39"/>
      <c r="E96" s="39"/>
      <c r="F96" s="309" t="s">
        <v>70</v>
      </c>
    </row>
    <row r="97" spans="1:6" s="97" customFormat="1" ht="27">
      <c r="A97" s="305">
        <v>4512</v>
      </c>
      <c r="B97" s="324" t="s">
        <v>568</v>
      </c>
      <c r="C97" s="41" t="s">
        <v>131</v>
      </c>
      <c r="D97" s="39"/>
      <c r="E97" s="39"/>
      <c r="F97" s="309" t="s">
        <v>70</v>
      </c>
    </row>
    <row r="98" spans="1:6" s="97" customFormat="1" ht="27">
      <c r="A98" s="305">
        <v>4520</v>
      </c>
      <c r="B98" s="337" t="s">
        <v>747</v>
      </c>
      <c r="C98" s="307" t="s">
        <v>68</v>
      </c>
      <c r="D98" s="39"/>
      <c r="E98" s="39">
        <f>E100+E101</f>
        <v>0</v>
      </c>
      <c r="F98" s="309" t="s">
        <v>70</v>
      </c>
    </row>
    <row r="99" spans="1:6" s="97" customFormat="1" ht="14.25">
      <c r="A99" s="305"/>
      <c r="B99" s="310" t="s">
        <v>235</v>
      </c>
      <c r="C99" s="307"/>
      <c r="D99" s="39"/>
      <c r="E99" s="39"/>
      <c r="F99" s="309"/>
    </row>
    <row r="100" spans="1:6" s="97" customFormat="1" ht="27">
      <c r="A100" s="305">
        <v>4521</v>
      </c>
      <c r="B100" s="324" t="s">
        <v>569</v>
      </c>
      <c r="C100" s="41" t="s">
        <v>132</v>
      </c>
      <c r="D100" s="39"/>
      <c r="E100" s="39"/>
      <c r="F100" s="309" t="s">
        <v>70</v>
      </c>
    </row>
    <row r="101" spans="1:6" s="97" customFormat="1" ht="27">
      <c r="A101" s="305">
        <v>4522</v>
      </c>
      <c r="B101" s="324" t="s">
        <v>570</v>
      </c>
      <c r="C101" s="41" t="s">
        <v>133</v>
      </c>
      <c r="D101" s="39"/>
      <c r="E101" s="39"/>
      <c r="F101" s="309" t="s">
        <v>70</v>
      </c>
    </row>
    <row r="102" spans="1:6" s="97" customFormat="1" ht="27">
      <c r="A102" s="305">
        <v>4530</v>
      </c>
      <c r="B102" s="337" t="s">
        <v>748</v>
      </c>
      <c r="C102" s="307" t="s">
        <v>68</v>
      </c>
      <c r="D102" s="308">
        <f>D106</f>
        <v>1991</v>
      </c>
      <c r="E102" s="308">
        <f>E106</f>
        <v>1991</v>
      </c>
      <c r="F102" s="309" t="s">
        <v>70</v>
      </c>
    </row>
    <row r="103" spans="1:6" s="97" customFormat="1" ht="14.25">
      <c r="A103" s="305"/>
      <c r="B103" s="310" t="s">
        <v>235</v>
      </c>
      <c r="C103" s="307"/>
      <c r="D103" s="39"/>
      <c r="E103" s="39"/>
      <c r="F103" s="309"/>
    </row>
    <row r="104" spans="1:6" s="97" customFormat="1" ht="27">
      <c r="A104" s="305">
        <v>4531</v>
      </c>
      <c r="B104" s="339" t="s">
        <v>571</v>
      </c>
      <c r="C104" s="37" t="s">
        <v>134</v>
      </c>
      <c r="D104" s="39"/>
      <c r="E104" s="39"/>
      <c r="F104" s="309" t="s">
        <v>70</v>
      </c>
    </row>
    <row r="105" spans="1:6" s="97" customFormat="1" ht="27">
      <c r="A105" s="305">
        <v>4532</v>
      </c>
      <c r="B105" s="339" t="s">
        <v>572</v>
      </c>
      <c r="C105" s="41" t="s">
        <v>135</v>
      </c>
      <c r="D105" s="39"/>
      <c r="E105" s="39"/>
      <c r="F105" s="309" t="s">
        <v>70</v>
      </c>
    </row>
    <row r="106" spans="1:6" s="97" customFormat="1" ht="26.25">
      <c r="A106" s="305">
        <v>4533</v>
      </c>
      <c r="B106" s="339" t="s">
        <v>749</v>
      </c>
      <c r="C106" s="41" t="s">
        <v>136</v>
      </c>
      <c r="D106" s="308">
        <f>E106</f>
        <v>1991</v>
      </c>
      <c r="E106" s="308">
        <f>E113</f>
        <v>1991</v>
      </c>
      <c r="F106" s="309" t="s">
        <v>70</v>
      </c>
    </row>
    <row r="107" spans="1:6" s="97" customFormat="1" ht="14.25">
      <c r="A107" s="305"/>
      <c r="B107" s="340" t="s">
        <v>521</v>
      </c>
      <c r="C107" s="41"/>
      <c r="D107" s="39"/>
      <c r="E107" s="39"/>
      <c r="F107" s="309"/>
    </row>
    <row r="108" spans="1:6" s="97" customFormat="1" ht="27">
      <c r="A108" s="305">
        <v>4534</v>
      </c>
      <c r="B108" s="340" t="s">
        <v>750</v>
      </c>
      <c r="C108" s="41"/>
      <c r="D108" s="39"/>
      <c r="E108" s="39"/>
      <c r="F108" s="309" t="s">
        <v>70</v>
      </c>
    </row>
    <row r="109" spans="1:6" s="97" customFormat="1" ht="14.25">
      <c r="A109" s="305"/>
      <c r="B109" s="340" t="s">
        <v>573</v>
      </c>
      <c r="C109" s="41"/>
      <c r="D109" s="39"/>
      <c r="E109" s="39"/>
      <c r="F109" s="309"/>
    </row>
    <row r="110" spans="1:6" s="97" customFormat="1" ht="27">
      <c r="A110" s="341">
        <v>4535</v>
      </c>
      <c r="B110" s="40" t="s">
        <v>574</v>
      </c>
      <c r="C110" s="41"/>
      <c r="D110" s="39"/>
      <c r="E110" s="39"/>
      <c r="F110" s="309" t="s">
        <v>70</v>
      </c>
    </row>
    <row r="111" spans="1:6" s="97" customFormat="1" ht="14.25">
      <c r="A111" s="305">
        <v>4536</v>
      </c>
      <c r="B111" s="340" t="s">
        <v>575</v>
      </c>
      <c r="C111" s="41"/>
      <c r="D111" s="39"/>
      <c r="E111" s="39"/>
      <c r="F111" s="309" t="s">
        <v>70</v>
      </c>
    </row>
    <row r="112" spans="1:6" s="97" customFormat="1" ht="14.25">
      <c r="A112" s="305">
        <v>4537</v>
      </c>
      <c r="B112" s="340" t="s">
        <v>576</v>
      </c>
      <c r="C112" s="41"/>
      <c r="D112" s="39"/>
      <c r="E112" s="39"/>
      <c r="F112" s="309" t="s">
        <v>70</v>
      </c>
    </row>
    <row r="113" spans="1:6" s="97" customFormat="1" ht="14.25">
      <c r="A113" s="305">
        <v>4538</v>
      </c>
      <c r="B113" s="340" t="s">
        <v>577</v>
      </c>
      <c r="C113" s="41"/>
      <c r="D113" s="308">
        <f>E113</f>
        <v>1991</v>
      </c>
      <c r="E113" s="308">
        <v>1991</v>
      </c>
      <c r="F113" s="309" t="s">
        <v>70</v>
      </c>
    </row>
    <row r="114" spans="1:6" s="97" customFormat="1" ht="27">
      <c r="A114" s="305">
        <v>4540</v>
      </c>
      <c r="B114" s="337" t="s">
        <v>751</v>
      </c>
      <c r="C114" s="307" t="s">
        <v>68</v>
      </c>
      <c r="D114" s="39"/>
      <c r="E114" s="39"/>
      <c r="F114" s="309" t="s">
        <v>70</v>
      </c>
    </row>
    <row r="115" spans="1:6" s="97" customFormat="1" ht="14.25">
      <c r="A115" s="305"/>
      <c r="B115" s="310" t="s">
        <v>235</v>
      </c>
      <c r="C115" s="307"/>
      <c r="D115" s="39"/>
      <c r="E115" s="39"/>
      <c r="F115" s="309"/>
    </row>
    <row r="116" spans="1:6" s="97" customFormat="1" ht="27">
      <c r="A116" s="305">
        <v>4541</v>
      </c>
      <c r="B116" s="339" t="s">
        <v>578</v>
      </c>
      <c r="C116" s="41" t="s">
        <v>137</v>
      </c>
      <c r="D116" s="39"/>
      <c r="E116" s="35"/>
      <c r="F116" s="309" t="s">
        <v>70</v>
      </c>
    </row>
    <row r="117" spans="1:6" s="97" customFormat="1" ht="27">
      <c r="A117" s="305">
        <v>4542</v>
      </c>
      <c r="B117" s="339" t="s">
        <v>579</v>
      </c>
      <c r="C117" s="41" t="s">
        <v>138</v>
      </c>
      <c r="D117" s="39"/>
      <c r="E117" s="35"/>
      <c r="F117" s="309" t="s">
        <v>70</v>
      </c>
    </row>
    <row r="118" spans="1:6" s="97" customFormat="1" ht="27">
      <c r="A118" s="305">
        <v>4543</v>
      </c>
      <c r="B118" s="339" t="s">
        <v>752</v>
      </c>
      <c r="C118" s="41" t="s">
        <v>139</v>
      </c>
      <c r="D118" s="39"/>
      <c r="E118" s="35"/>
      <c r="F118" s="309" t="s">
        <v>70</v>
      </c>
    </row>
    <row r="119" spans="1:6" s="97" customFormat="1" ht="14.25">
      <c r="A119" s="305"/>
      <c r="B119" s="340" t="s">
        <v>521</v>
      </c>
      <c r="C119" s="41"/>
      <c r="D119" s="39"/>
      <c r="E119" s="39"/>
      <c r="F119" s="309"/>
    </row>
    <row r="120" spans="1:6" s="97" customFormat="1" ht="27">
      <c r="A120" s="305">
        <v>4544</v>
      </c>
      <c r="B120" s="340" t="s">
        <v>753</v>
      </c>
      <c r="C120" s="41"/>
      <c r="D120" s="39"/>
      <c r="E120" s="39"/>
      <c r="F120" s="309" t="s">
        <v>70</v>
      </c>
    </row>
    <row r="121" spans="1:6" s="97" customFormat="1" ht="14.25">
      <c r="A121" s="305"/>
      <c r="B121" s="340" t="s">
        <v>573</v>
      </c>
      <c r="C121" s="41"/>
      <c r="D121" s="39"/>
      <c r="E121" s="39"/>
      <c r="F121" s="309"/>
    </row>
    <row r="122" spans="1:6" s="97" customFormat="1" ht="27">
      <c r="A122" s="341">
        <v>4545</v>
      </c>
      <c r="B122" s="40" t="s">
        <v>574</v>
      </c>
      <c r="C122" s="41"/>
      <c r="D122" s="39"/>
      <c r="E122" s="39"/>
      <c r="F122" s="309" t="s">
        <v>70</v>
      </c>
    </row>
    <row r="123" spans="1:6" s="97" customFormat="1" ht="14.25">
      <c r="A123" s="305">
        <v>4546</v>
      </c>
      <c r="B123" s="340" t="s">
        <v>580</v>
      </c>
      <c r="C123" s="41"/>
      <c r="D123" s="39"/>
      <c r="E123" s="39"/>
      <c r="F123" s="309" t="s">
        <v>70</v>
      </c>
    </row>
    <row r="124" spans="1:6" s="97" customFormat="1" ht="14.25">
      <c r="A124" s="305">
        <v>4547</v>
      </c>
      <c r="B124" s="340" t="s">
        <v>576</v>
      </c>
      <c r="C124" s="41"/>
      <c r="D124" s="39"/>
      <c r="E124" s="39"/>
      <c r="F124" s="309" t="s">
        <v>70</v>
      </c>
    </row>
    <row r="125" spans="1:6" s="97" customFormat="1" thickBot="1">
      <c r="A125" s="314">
        <v>4548</v>
      </c>
      <c r="B125" s="342" t="s">
        <v>577</v>
      </c>
      <c r="C125" s="332"/>
      <c r="D125" s="317"/>
      <c r="E125" s="317"/>
      <c r="F125" s="318" t="s">
        <v>70</v>
      </c>
    </row>
    <row r="126" spans="1:6" s="97" customFormat="1" ht="31.5" customHeight="1" thickBot="1">
      <c r="A126" s="294">
        <v>4600</v>
      </c>
      <c r="B126" s="343" t="s">
        <v>754</v>
      </c>
      <c r="C126" s="296" t="s">
        <v>68</v>
      </c>
      <c r="D126" s="298">
        <f>D128+D132+D138</f>
        <v>13161.4</v>
      </c>
      <c r="E126" s="298">
        <f>E128+E132+E138</f>
        <v>13161.4</v>
      </c>
      <c r="F126" s="299" t="s">
        <v>70</v>
      </c>
    </row>
    <row r="127" spans="1:6" s="97" customFormat="1" ht="13.5">
      <c r="A127" s="344"/>
      <c r="B127" s="301" t="s">
        <v>521</v>
      </c>
      <c r="C127" s="302"/>
      <c r="D127" s="303"/>
      <c r="E127" s="303"/>
      <c r="F127" s="304"/>
    </row>
    <row r="128" spans="1:6" s="97" customFormat="1" ht="14.25">
      <c r="A128" s="305">
        <v>4610</v>
      </c>
      <c r="B128" s="345" t="s">
        <v>581</v>
      </c>
      <c r="C128" s="328"/>
      <c r="D128" s="39"/>
      <c r="E128" s="39">
        <f>E130+E131</f>
        <v>0</v>
      </c>
      <c r="F128" s="309" t="s">
        <v>0</v>
      </c>
    </row>
    <row r="129" spans="1:6" s="97" customFormat="1" ht="14.25">
      <c r="A129" s="305"/>
      <c r="B129" s="310" t="s">
        <v>521</v>
      </c>
      <c r="C129" s="328"/>
      <c r="D129" s="39"/>
      <c r="E129" s="39"/>
      <c r="F129" s="309"/>
    </row>
    <row r="130" spans="1:6" s="97" customFormat="1" ht="28.5">
      <c r="A130" s="305">
        <v>4610</v>
      </c>
      <c r="B130" s="26" t="s">
        <v>582</v>
      </c>
      <c r="C130" s="328" t="s">
        <v>140</v>
      </c>
      <c r="D130" s="39"/>
      <c r="E130" s="39"/>
      <c r="F130" s="309" t="s">
        <v>70</v>
      </c>
    </row>
    <row r="131" spans="1:6" s="97" customFormat="1" ht="28.5">
      <c r="A131" s="305">
        <v>4620</v>
      </c>
      <c r="B131" s="27" t="s">
        <v>583</v>
      </c>
      <c r="C131" s="328" t="s">
        <v>141</v>
      </c>
      <c r="D131" s="39"/>
      <c r="E131" s="39"/>
      <c r="F131" s="309" t="s">
        <v>70</v>
      </c>
    </row>
    <row r="132" spans="1:6" s="97" customFormat="1" ht="40.5">
      <c r="A132" s="305">
        <v>4630</v>
      </c>
      <c r="B132" s="330" t="s">
        <v>755</v>
      </c>
      <c r="C132" s="307" t="s">
        <v>68</v>
      </c>
      <c r="D132" s="39">
        <f>D137+D135</f>
        <v>13161.4</v>
      </c>
      <c r="E132" s="39">
        <f>E137+E135</f>
        <v>13161.4</v>
      </c>
      <c r="F132" s="309" t="s">
        <v>70</v>
      </c>
    </row>
    <row r="133" spans="1:6" s="97" customFormat="1" ht="14.25">
      <c r="A133" s="305"/>
      <c r="B133" s="310" t="s">
        <v>235</v>
      </c>
      <c r="C133" s="307"/>
      <c r="D133" s="39"/>
      <c r="E133" s="39"/>
      <c r="F133" s="309"/>
    </row>
    <row r="134" spans="1:6" s="97" customFormat="1" ht="14.25">
      <c r="A134" s="305">
        <v>4631</v>
      </c>
      <c r="B134" s="324" t="s">
        <v>584</v>
      </c>
      <c r="C134" s="41" t="s">
        <v>142</v>
      </c>
      <c r="D134" s="39"/>
      <c r="E134" s="39"/>
      <c r="F134" s="309" t="s">
        <v>70</v>
      </c>
    </row>
    <row r="135" spans="1:6" s="97" customFormat="1" ht="27">
      <c r="A135" s="305">
        <v>4632</v>
      </c>
      <c r="B135" s="311" t="s">
        <v>585</v>
      </c>
      <c r="C135" s="41" t="s">
        <v>143</v>
      </c>
      <c r="D135" s="39"/>
      <c r="E135" s="39">
        <v>0</v>
      </c>
      <c r="F135" s="309" t="s">
        <v>70</v>
      </c>
    </row>
    <row r="136" spans="1:6" s="97" customFormat="1" ht="14.25">
      <c r="A136" s="305">
        <v>4633</v>
      </c>
      <c r="B136" s="324" t="s">
        <v>586</v>
      </c>
      <c r="C136" s="41" t="s">
        <v>144</v>
      </c>
      <c r="D136" s="39"/>
      <c r="E136" s="39"/>
      <c r="F136" s="309" t="s">
        <v>70</v>
      </c>
    </row>
    <row r="137" spans="1:6" s="97" customFormat="1" ht="14.25">
      <c r="A137" s="305">
        <v>4634</v>
      </c>
      <c r="B137" s="324" t="s">
        <v>587</v>
      </c>
      <c r="C137" s="41"/>
      <c r="D137" s="39">
        <f>E137</f>
        <v>13161.4</v>
      </c>
      <c r="E137" s="39">
        <f>11115+2001.4+45</f>
        <v>13161.4</v>
      </c>
      <c r="F137" s="309" t="s">
        <v>70</v>
      </c>
    </row>
    <row r="138" spans="1:6" s="97" customFormat="1" ht="14.25">
      <c r="A138" s="305">
        <v>4640</v>
      </c>
      <c r="B138" s="330" t="s">
        <v>756</v>
      </c>
      <c r="C138" s="307" t="s">
        <v>68</v>
      </c>
      <c r="D138" s="39"/>
      <c r="E138" s="39"/>
      <c r="F138" s="309" t="s">
        <v>70</v>
      </c>
    </row>
    <row r="139" spans="1:6" s="97" customFormat="1" ht="14.25">
      <c r="A139" s="305"/>
      <c r="B139" s="310" t="s">
        <v>235</v>
      </c>
      <c r="C139" s="307"/>
      <c r="D139" s="39"/>
      <c r="E139" s="39"/>
      <c r="F139" s="309"/>
    </row>
    <row r="140" spans="1:6" s="97" customFormat="1" thickBot="1">
      <c r="A140" s="314">
        <v>4641</v>
      </c>
      <c r="B140" s="331" t="s">
        <v>588</v>
      </c>
      <c r="C140" s="332" t="s">
        <v>145</v>
      </c>
      <c r="D140" s="317"/>
      <c r="E140" s="317"/>
      <c r="F140" s="318" t="s">
        <v>70</v>
      </c>
    </row>
    <row r="141" spans="1:6" ht="44.25" customHeight="1" thickBot="1">
      <c r="A141" s="346">
        <v>4700</v>
      </c>
      <c r="B141" s="347" t="s">
        <v>757</v>
      </c>
      <c r="C141" s="296" t="s">
        <v>68</v>
      </c>
      <c r="D141" s="297">
        <f>D147+D166+D143+D153+D156+D160+D163</f>
        <v>14855.7</v>
      </c>
      <c r="E141" s="298">
        <f>E147+E166+E143+E153+E156+E160+E163</f>
        <v>7855.7</v>
      </c>
      <c r="F141" s="297">
        <f>F166</f>
        <v>7000</v>
      </c>
    </row>
    <row r="142" spans="1:6">
      <c r="A142" s="300"/>
      <c r="B142" s="301" t="s">
        <v>521</v>
      </c>
      <c r="C142" s="302"/>
      <c r="D142" s="303"/>
      <c r="E142" s="303"/>
      <c r="F142" s="304"/>
    </row>
    <row r="143" spans="1:6" ht="39.75">
      <c r="A143" s="305">
        <v>4710</v>
      </c>
      <c r="B143" s="312" t="s">
        <v>758</v>
      </c>
      <c r="C143" s="307" t="s">
        <v>68</v>
      </c>
      <c r="D143" s="39">
        <f>E143</f>
        <v>0</v>
      </c>
      <c r="E143" s="39">
        <f>E145+E146</f>
        <v>0</v>
      </c>
      <c r="F143" s="309" t="s">
        <v>70</v>
      </c>
    </row>
    <row r="144" spans="1:6">
      <c r="A144" s="305"/>
      <c r="B144" s="310" t="s">
        <v>235</v>
      </c>
      <c r="C144" s="307"/>
      <c r="D144" s="39"/>
      <c r="E144" s="39"/>
      <c r="F144" s="309"/>
    </row>
    <row r="145" spans="1:6" ht="43.5" customHeight="1">
      <c r="A145" s="305">
        <v>4711</v>
      </c>
      <c r="B145" s="311" t="s">
        <v>589</v>
      </c>
      <c r="C145" s="41" t="s">
        <v>146</v>
      </c>
      <c r="D145" s="39"/>
      <c r="E145" s="39"/>
      <c r="F145" s="309" t="s">
        <v>70</v>
      </c>
    </row>
    <row r="146" spans="1:6" ht="30" customHeight="1">
      <c r="A146" s="305">
        <v>4712</v>
      </c>
      <c r="B146" s="324" t="s">
        <v>590</v>
      </c>
      <c r="C146" s="41" t="s">
        <v>147</v>
      </c>
      <c r="D146" s="39">
        <f>E146</f>
        <v>0</v>
      </c>
      <c r="E146" s="39">
        <v>0</v>
      </c>
      <c r="F146" s="309" t="s">
        <v>70</v>
      </c>
    </row>
    <row r="147" spans="1:6" ht="55.5" customHeight="1">
      <c r="A147" s="305">
        <v>4720</v>
      </c>
      <c r="B147" s="330" t="s">
        <v>759</v>
      </c>
      <c r="C147" s="28" t="s">
        <v>70</v>
      </c>
      <c r="D147" s="308">
        <f>D151</f>
        <v>3051</v>
      </c>
      <c r="E147" s="308">
        <f>E151</f>
        <v>3051</v>
      </c>
      <c r="F147" s="309" t="s">
        <v>70</v>
      </c>
    </row>
    <row r="148" spans="1:6">
      <c r="A148" s="305"/>
      <c r="B148" s="310" t="s">
        <v>235</v>
      </c>
      <c r="C148" s="307"/>
      <c r="D148" s="308"/>
      <c r="E148" s="308"/>
      <c r="F148" s="309"/>
    </row>
    <row r="149" spans="1:6">
      <c r="A149" s="305">
        <v>4721</v>
      </c>
      <c r="B149" s="324" t="s">
        <v>591</v>
      </c>
      <c r="C149" s="41" t="s">
        <v>148</v>
      </c>
      <c r="D149" s="308"/>
      <c r="E149" s="308"/>
      <c r="F149" s="309" t="s">
        <v>70</v>
      </c>
    </row>
    <row r="150" spans="1:6">
      <c r="A150" s="305">
        <v>4722</v>
      </c>
      <c r="B150" s="324" t="s">
        <v>592</v>
      </c>
      <c r="C150" s="348">
        <v>4822</v>
      </c>
      <c r="D150" s="308"/>
      <c r="E150" s="308"/>
      <c r="F150" s="309" t="s">
        <v>70</v>
      </c>
    </row>
    <row r="151" spans="1:6">
      <c r="A151" s="305">
        <v>4723</v>
      </c>
      <c r="B151" s="324" t="s">
        <v>593</v>
      </c>
      <c r="C151" s="41" t="s">
        <v>149</v>
      </c>
      <c r="D151" s="308">
        <f>E151</f>
        <v>3051</v>
      </c>
      <c r="E151" s="308">
        <f>542.5+2424+84.5</f>
        <v>3051</v>
      </c>
      <c r="F151" s="309" t="s">
        <v>70</v>
      </c>
    </row>
    <row r="152" spans="1:6" ht="27">
      <c r="A152" s="305">
        <v>4724</v>
      </c>
      <c r="B152" s="324" t="s">
        <v>594</v>
      </c>
      <c r="C152" s="41" t="s">
        <v>150</v>
      </c>
      <c r="D152" s="39"/>
      <c r="E152" s="39"/>
      <c r="F152" s="309" t="s">
        <v>70</v>
      </c>
    </row>
    <row r="153" spans="1:6" ht="27">
      <c r="A153" s="305">
        <v>4730</v>
      </c>
      <c r="B153" s="330" t="s">
        <v>760</v>
      </c>
      <c r="C153" s="307" t="s">
        <v>68</v>
      </c>
      <c r="D153" s="39"/>
      <c r="E153" s="39"/>
      <c r="F153" s="309" t="s">
        <v>70</v>
      </c>
    </row>
    <row r="154" spans="1:6">
      <c r="A154" s="305"/>
      <c r="B154" s="310" t="s">
        <v>235</v>
      </c>
      <c r="C154" s="307"/>
      <c r="D154" s="39"/>
      <c r="E154" s="39"/>
      <c r="F154" s="309"/>
    </row>
    <row r="155" spans="1:6" ht="14.25" customHeight="1">
      <c r="A155" s="305">
        <v>4731</v>
      </c>
      <c r="B155" s="338" t="s">
        <v>595</v>
      </c>
      <c r="C155" s="41" t="s">
        <v>151</v>
      </c>
      <c r="D155" s="39"/>
      <c r="E155" s="39"/>
      <c r="F155" s="309" t="s">
        <v>70</v>
      </c>
    </row>
    <row r="156" spans="1:6" ht="40.5">
      <c r="A156" s="305">
        <v>4740</v>
      </c>
      <c r="B156" s="330" t="s">
        <v>761</v>
      </c>
      <c r="C156" s="307" t="s">
        <v>68</v>
      </c>
      <c r="D156" s="39"/>
      <c r="E156" s="39"/>
      <c r="F156" s="309" t="s">
        <v>70</v>
      </c>
    </row>
    <row r="157" spans="1:6">
      <c r="A157" s="305"/>
      <c r="B157" s="310" t="s">
        <v>235</v>
      </c>
      <c r="C157" s="307"/>
      <c r="D157" s="39"/>
      <c r="E157" s="39"/>
      <c r="F157" s="309"/>
    </row>
    <row r="158" spans="1:6" ht="27">
      <c r="A158" s="305">
        <v>4741</v>
      </c>
      <c r="B158" s="324" t="s">
        <v>596</v>
      </c>
      <c r="C158" s="41" t="s">
        <v>152</v>
      </c>
      <c r="D158" s="39"/>
      <c r="E158" s="39"/>
      <c r="F158" s="309" t="s">
        <v>70</v>
      </c>
    </row>
    <row r="159" spans="1:6" ht="27">
      <c r="A159" s="305">
        <v>4742</v>
      </c>
      <c r="B159" s="324" t="s">
        <v>597</v>
      </c>
      <c r="C159" s="41" t="s">
        <v>153</v>
      </c>
      <c r="D159" s="39"/>
      <c r="E159" s="39"/>
      <c r="F159" s="309" t="s">
        <v>70</v>
      </c>
    </row>
    <row r="160" spans="1:6" ht="40.5">
      <c r="A160" s="305">
        <v>4750</v>
      </c>
      <c r="B160" s="330" t="s">
        <v>762</v>
      </c>
      <c r="C160" s="307" t="s">
        <v>68</v>
      </c>
      <c r="D160" s="39"/>
      <c r="E160" s="39"/>
      <c r="F160" s="309" t="s">
        <v>70</v>
      </c>
    </row>
    <row r="161" spans="1:6">
      <c r="A161" s="305"/>
      <c r="B161" s="310" t="s">
        <v>235</v>
      </c>
      <c r="C161" s="307"/>
      <c r="D161" s="39"/>
      <c r="E161" s="39"/>
      <c r="F161" s="309"/>
    </row>
    <row r="162" spans="1:6" ht="45" customHeight="1">
      <c r="A162" s="305">
        <v>4751</v>
      </c>
      <c r="B162" s="324" t="s">
        <v>598</v>
      </c>
      <c r="C162" s="41" t="s">
        <v>154</v>
      </c>
      <c r="D162" s="39"/>
      <c r="E162" s="39"/>
      <c r="F162" s="309" t="s">
        <v>70</v>
      </c>
    </row>
    <row r="163" spans="1:6">
      <c r="A163" s="305">
        <v>4760</v>
      </c>
      <c r="B163" s="330" t="s">
        <v>763</v>
      </c>
      <c r="C163" s="307" t="s">
        <v>68</v>
      </c>
      <c r="D163" s="39">
        <f>E163</f>
        <v>0</v>
      </c>
      <c r="E163" s="39">
        <f>E165</f>
        <v>0</v>
      </c>
      <c r="F163" s="309" t="s">
        <v>70</v>
      </c>
    </row>
    <row r="164" spans="1:6">
      <c r="A164" s="305"/>
      <c r="B164" s="310" t="s">
        <v>235</v>
      </c>
      <c r="C164" s="307"/>
      <c r="D164" s="39"/>
      <c r="E164" s="39"/>
      <c r="F164" s="309"/>
    </row>
    <row r="165" spans="1:6">
      <c r="A165" s="305">
        <v>4761</v>
      </c>
      <c r="B165" s="324" t="s">
        <v>599</v>
      </c>
      <c r="C165" s="41" t="s">
        <v>155</v>
      </c>
      <c r="D165" s="39">
        <f>E165</f>
        <v>0</v>
      </c>
      <c r="E165" s="39">
        <f>679-679</f>
        <v>0</v>
      </c>
      <c r="F165" s="309" t="s">
        <v>70</v>
      </c>
    </row>
    <row r="166" spans="1:6">
      <c r="A166" s="305">
        <v>4770</v>
      </c>
      <c r="B166" s="330" t="s">
        <v>764</v>
      </c>
      <c r="C166" s="307" t="s">
        <v>68</v>
      </c>
      <c r="D166" s="39">
        <f>D168</f>
        <v>11804.7</v>
      </c>
      <c r="E166" s="39">
        <f>E168</f>
        <v>4804.7</v>
      </c>
      <c r="F166" s="349">
        <f>F168</f>
        <v>7000</v>
      </c>
    </row>
    <row r="167" spans="1:6">
      <c r="A167" s="305"/>
      <c r="B167" s="310" t="s">
        <v>235</v>
      </c>
      <c r="C167" s="307"/>
      <c r="D167" s="39"/>
      <c r="E167" s="39"/>
      <c r="F167" s="349"/>
    </row>
    <row r="168" spans="1:6">
      <c r="A168" s="305">
        <v>4771</v>
      </c>
      <c r="B168" s="324" t="s">
        <v>600</v>
      </c>
      <c r="C168" s="41" t="s">
        <v>156</v>
      </c>
      <c r="D168" s="308">
        <f>E168+F168</f>
        <v>11804.7</v>
      </c>
      <c r="E168" s="39">
        <f>6804.7-2000</f>
        <v>4804.7</v>
      </c>
      <c r="F168" s="349">
        <f>10000-3000</f>
        <v>7000</v>
      </c>
    </row>
    <row r="169" spans="1:6" ht="41.25" customHeight="1" thickBot="1">
      <c r="A169" s="314">
        <v>4772</v>
      </c>
      <c r="B169" s="331" t="s">
        <v>601</v>
      </c>
      <c r="C169" s="350" t="s">
        <v>68</v>
      </c>
      <c r="D169" s="317"/>
      <c r="E169" s="317"/>
      <c r="F169" s="318"/>
    </row>
    <row r="170" spans="1:6" s="355" customFormat="1" ht="48" customHeight="1" thickBot="1">
      <c r="A170" s="294">
        <v>5000</v>
      </c>
      <c r="B170" s="351" t="s">
        <v>602</v>
      </c>
      <c r="C170" s="296" t="s">
        <v>68</v>
      </c>
      <c r="D170" s="352">
        <f>D172+D190+D196+D199</f>
        <v>103767.89200000001</v>
      </c>
      <c r="E170" s="353" t="s">
        <v>70</v>
      </c>
      <c r="F170" s="354">
        <f>F172+F190+F196+F199</f>
        <v>103767.89200000001</v>
      </c>
    </row>
    <row r="171" spans="1:6" ht="15.75" thickBot="1">
      <c r="A171" s="356"/>
      <c r="B171" s="357" t="s">
        <v>521</v>
      </c>
      <c r="C171" s="358"/>
      <c r="D171" s="359"/>
      <c r="E171" s="359"/>
      <c r="F171" s="360"/>
    </row>
    <row r="172" spans="1:6" ht="27.75" thickBot="1">
      <c r="A172" s="294">
        <v>5100</v>
      </c>
      <c r="B172" s="334" t="s">
        <v>765</v>
      </c>
      <c r="C172" s="296" t="s">
        <v>68</v>
      </c>
      <c r="D172" s="297">
        <f>D174+D179+D184</f>
        <v>103767.89200000001</v>
      </c>
      <c r="E172" s="361" t="s">
        <v>70</v>
      </c>
      <c r="F172" s="278">
        <f>F174+F179+F184</f>
        <v>103767.89200000001</v>
      </c>
    </row>
    <row r="173" spans="1:6">
      <c r="A173" s="300"/>
      <c r="B173" s="301" t="s">
        <v>521</v>
      </c>
      <c r="C173" s="302"/>
      <c r="D173" s="303"/>
      <c r="E173" s="303"/>
      <c r="F173" s="304"/>
    </row>
    <row r="174" spans="1:6" ht="27">
      <c r="A174" s="305">
        <v>5110</v>
      </c>
      <c r="B174" s="330" t="s">
        <v>766</v>
      </c>
      <c r="C174" s="307" t="s">
        <v>68</v>
      </c>
      <c r="D174" s="39">
        <f>D176+D177+D178</f>
        <v>85763.092000000004</v>
      </c>
      <c r="E174" s="28" t="s">
        <v>70</v>
      </c>
      <c r="F174" s="329">
        <f>F178+F177</f>
        <v>85763.092000000004</v>
      </c>
    </row>
    <row r="175" spans="1:6">
      <c r="A175" s="305"/>
      <c r="B175" s="310" t="s">
        <v>235</v>
      </c>
      <c r="C175" s="307"/>
      <c r="D175" s="39"/>
      <c r="E175" s="39"/>
      <c r="F175" s="309"/>
    </row>
    <row r="176" spans="1:6">
      <c r="A176" s="305">
        <v>5111</v>
      </c>
      <c r="B176" s="324" t="s">
        <v>603</v>
      </c>
      <c r="C176" s="362" t="s">
        <v>157</v>
      </c>
      <c r="D176" s="39"/>
      <c r="E176" s="35" t="s">
        <v>70</v>
      </c>
      <c r="F176" s="329"/>
    </row>
    <row r="177" spans="1:6">
      <c r="A177" s="305">
        <v>5112</v>
      </c>
      <c r="B177" s="324" t="s">
        <v>604</v>
      </c>
      <c r="C177" s="362" t="s">
        <v>158</v>
      </c>
      <c r="D177" s="39">
        <f>F177</f>
        <v>16146.588</v>
      </c>
      <c r="E177" s="35" t="s">
        <v>70</v>
      </c>
      <c r="F177" s="329">
        <f>10770.5+7502-2125.912</f>
        <v>16146.588</v>
      </c>
    </row>
    <row r="178" spans="1:6">
      <c r="A178" s="305">
        <v>5113</v>
      </c>
      <c r="B178" s="324" t="s">
        <v>605</v>
      </c>
      <c r="C178" s="362" t="s">
        <v>159</v>
      </c>
      <c r="D178" s="39">
        <f>F178</f>
        <v>69616.504000000001</v>
      </c>
      <c r="E178" s="35" t="s">
        <v>70</v>
      </c>
      <c r="F178" s="363">
        <f>52556.7+16783.9-1850-0.008+2125.912</f>
        <v>69616.504000000001</v>
      </c>
    </row>
    <row r="179" spans="1:6" ht="28.5" customHeight="1">
      <c r="A179" s="305">
        <v>5120</v>
      </c>
      <c r="B179" s="330" t="s">
        <v>767</v>
      </c>
      <c r="C179" s="307" t="s">
        <v>68</v>
      </c>
      <c r="D179" s="308">
        <f>D181+D182+D183</f>
        <v>11204.8</v>
      </c>
      <c r="E179" s="28" t="s">
        <v>70</v>
      </c>
      <c r="F179" s="329">
        <f>F181+F182+F183</f>
        <v>11204.8</v>
      </c>
    </row>
    <row r="180" spans="1:6">
      <c r="A180" s="305"/>
      <c r="B180" s="364" t="s">
        <v>235</v>
      </c>
      <c r="C180" s="307"/>
      <c r="D180" s="39"/>
      <c r="E180" s="39"/>
      <c r="F180" s="309"/>
    </row>
    <row r="181" spans="1:6">
      <c r="A181" s="305">
        <v>5121</v>
      </c>
      <c r="B181" s="324" t="s">
        <v>606</v>
      </c>
      <c r="C181" s="362" t="s">
        <v>160</v>
      </c>
      <c r="D181" s="308">
        <f>F181</f>
        <v>4450</v>
      </c>
      <c r="E181" s="35" t="s">
        <v>70</v>
      </c>
      <c r="F181" s="363">
        <f>2200+300+950+1000</f>
        <v>4450</v>
      </c>
    </row>
    <row r="182" spans="1:6">
      <c r="A182" s="305">
        <v>5122</v>
      </c>
      <c r="B182" s="324" t="s">
        <v>607</v>
      </c>
      <c r="C182" s="362" t="s">
        <v>161</v>
      </c>
      <c r="D182" s="39">
        <f>F182</f>
        <v>6254.8</v>
      </c>
      <c r="E182" s="35" t="s">
        <v>70</v>
      </c>
      <c r="F182" s="329">
        <f>4542.8+317+495+900</f>
        <v>6254.8</v>
      </c>
    </row>
    <row r="183" spans="1:6" ht="17.25" customHeight="1">
      <c r="A183" s="305">
        <v>5123</v>
      </c>
      <c r="B183" s="324" t="s">
        <v>608</v>
      </c>
      <c r="C183" s="362" t="s">
        <v>162</v>
      </c>
      <c r="D183" s="308">
        <f>F183</f>
        <v>500</v>
      </c>
      <c r="E183" s="35" t="s">
        <v>70</v>
      </c>
      <c r="F183" s="363">
        <f>1500-1000</f>
        <v>500</v>
      </c>
    </row>
    <row r="184" spans="1:6" ht="28.5" customHeight="1">
      <c r="A184" s="305">
        <v>5130</v>
      </c>
      <c r="B184" s="330" t="s">
        <v>768</v>
      </c>
      <c r="C184" s="307" t="s">
        <v>68</v>
      </c>
      <c r="D184" s="308">
        <f>D186+D187+D188+D189</f>
        <v>6800</v>
      </c>
      <c r="E184" s="28" t="s">
        <v>70</v>
      </c>
      <c r="F184" s="363">
        <f>F189+F188</f>
        <v>6800</v>
      </c>
    </row>
    <row r="185" spans="1:6">
      <c r="A185" s="305"/>
      <c r="B185" s="310" t="s">
        <v>235</v>
      </c>
      <c r="C185" s="307"/>
      <c r="D185" s="308"/>
      <c r="E185" s="39"/>
      <c r="F185" s="349"/>
    </row>
    <row r="186" spans="1:6" ht="17.25" customHeight="1">
      <c r="A186" s="305">
        <v>5131</v>
      </c>
      <c r="B186" s="324" t="s">
        <v>609</v>
      </c>
      <c r="C186" s="362" t="s">
        <v>163</v>
      </c>
      <c r="D186" s="308"/>
      <c r="E186" s="35" t="s">
        <v>70</v>
      </c>
      <c r="F186" s="363"/>
    </row>
    <row r="187" spans="1:6" ht="17.25" customHeight="1">
      <c r="A187" s="305">
        <v>5132</v>
      </c>
      <c r="B187" s="324" t="s">
        <v>610</v>
      </c>
      <c r="C187" s="362" t="s">
        <v>164</v>
      </c>
      <c r="D187" s="308"/>
      <c r="E187" s="35" t="s">
        <v>70</v>
      </c>
      <c r="F187" s="363"/>
    </row>
    <row r="188" spans="1:6" ht="17.25" customHeight="1">
      <c r="A188" s="305">
        <v>5133</v>
      </c>
      <c r="B188" s="324" t="s">
        <v>611</v>
      </c>
      <c r="C188" s="362" t="s">
        <v>165</v>
      </c>
      <c r="D188" s="308">
        <f>F188</f>
        <v>3000</v>
      </c>
      <c r="E188" s="28" t="s">
        <v>70</v>
      </c>
      <c r="F188" s="363">
        <v>3000</v>
      </c>
    </row>
    <row r="189" spans="1:6" ht="17.25" customHeight="1" thickBot="1">
      <c r="A189" s="314">
        <v>5134</v>
      </c>
      <c r="B189" s="331" t="s">
        <v>612</v>
      </c>
      <c r="C189" s="365" t="s">
        <v>166</v>
      </c>
      <c r="D189" s="366">
        <f>F189</f>
        <v>3800</v>
      </c>
      <c r="E189" s="367" t="s">
        <v>70</v>
      </c>
      <c r="F189" s="368">
        <v>3800</v>
      </c>
    </row>
    <row r="190" spans="1:6" ht="19.5" customHeight="1" thickBot="1">
      <c r="A190" s="294">
        <v>5200</v>
      </c>
      <c r="B190" s="369" t="s">
        <v>769</v>
      </c>
      <c r="C190" s="296" t="s">
        <v>68</v>
      </c>
      <c r="D190" s="298"/>
      <c r="E190" s="361" t="s">
        <v>70</v>
      </c>
      <c r="F190" s="282"/>
    </row>
    <row r="191" spans="1:6">
      <c r="A191" s="300"/>
      <c r="B191" s="301" t="s">
        <v>521</v>
      </c>
      <c r="C191" s="302"/>
      <c r="D191" s="303"/>
      <c r="E191" s="303"/>
      <c r="F191" s="304"/>
    </row>
    <row r="192" spans="1:6" ht="28.5" customHeight="1">
      <c r="A192" s="305">
        <v>5211</v>
      </c>
      <c r="B192" s="324" t="s">
        <v>613</v>
      </c>
      <c r="C192" s="362" t="s">
        <v>167</v>
      </c>
      <c r="D192" s="39"/>
      <c r="E192" s="35" t="s">
        <v>70</v>
      </c>
      <c r="F192" s="329"/>
    </row>
    <row r="193" spans="1:6" ht="17.25" customHeight="1">
      <c r="A193" s="305">
        <v>5221</v>
      </c>
      <c r="B193" s="324" t="s">
        <v>614</v>
      </c>
      <c r="C193" s="362" t="s">
        <v>168</v>
      </c>
      <c r="D193" s="39"/>
      <c r="E193" s="35" t="s">
        <v>70</v>
      </c>
      <c r="F193" s="329"/>
    </row>
    <row r="194" spans="1:6" ht="15.75" customHeight="1">
      <c r="A194" s="305">
        <v>5231</v>
      </c>
      <c r="B194" s="324" t="s">
        <v>615</v>
      </c>
      <c r="C194" s="362" t="s">
        <v>169</v>
      </c>
      <c r="D194" s="39"/>
      <c r="E194" s="35" t="s">
        <v>70</v>
      </c>
      <c r="F194" s="329"/>
    </row>
    <row r="195" spans="1:6" ht="17.25" customHeight="1" thickBot="1">
      <c r="A195" s="314">
        <v>5241</v>
      </c>
      <c r="B195" s="331" t="s">
        <v>616</v>
      </c>
      <c r="C195" s="365" t="s">
        <v>170</v>
      </c>
      <c r="D195" s="317"/>
      <c r="E195" s="370" t="s">
        <v>70</v>
      </c>
      <c r="F195" s="371"/>
    </row>
    <row r="196" spans="1:6" ht="15.75" thickBot="1">
      <c r="A196" s="294">
        <v>5300</v>
      </c>
      <c r="B196" s="369" t="s">
        <v>770</v>
      </c>
      <c r="C196" s="296" t="s">
        <v>68</v>
      </c>
      <c r="D196" s="298"/>
      <c r="E196" s="361" t="s">
        <v>70</v>
      </c>
      <c r="F196" s="282"/>
    </row>
    <row r="197" spans="1:6">
      <c r="A197" s="300"/>
      <c r="B197" s="301" t="s">
        <v>521</v>
      </c>
      <c r="C197" s="302"/>
      <c r="D197" s="303"/>
      <c r="E197" s="303"/>
      <c r="F197" s="304"/>
    </row>
    <row r="198" spans="1:6" ht="13.5" customHeight="1" thickBot="1">
      <c r="A198" s="314">
        <v>5311</v>
      </c>
      <c r="B198" s="331" t="s">
        <v>617</v>
      </c>
      <c r="C198" s="365" t="s">
        <v>171</v>
      </c>
      <c r="D198" s="317"/>
      <c r="E198" s="370" t="s">
        <v>70</v>
      </c>
      <c r="F198" s="371"/>
    </row>
    <row r="199" spans="1:6" ht="30" customHeight="1" thickBot="1">
      <c r="A199" s="294">
        <v>5400</v>
      </c>
      <c r="B199" s="369" t="s">
        <v>771</v>
      </c>
      <c r="C199" s="296" t="s">
        <v>68</v>
      </c>
      <c r="D199" s="298"/>
      <c r="E199" s="361" t="s">
        <v>70</v>
      </c>
      <c r="F199" s="282"/>
    </row>
    <row r="200" spans="1:6">
      <c r="A200" s="300"/>
      <c r="B200" s="301" t="s">
        <v>521</v>
      </c>
      <c r="C200" s="302"/>
      <c r="D200" s="303"/>
      <c r="E200" s="303"/>
      <c r="F200" s="304"/>
    </row>
    <row r="201" spans="1:6">
      <c r="A201" s="305">
        <v>5411</v>
      </c>
      <c r="B201" s="324" t="s">
        <v>618</v>
      </c>
      <c r="C201" s="362" t="s">
        <v>172</v>
      </c>
      <c r="D201" s="39"/>
      <c r="E201" s="35" t="s">
        <v>70</v>
      </c>
      <c r="F201" s="329"/>
    </row>
    <row r="202" spans="1:6">
      <c r="A202" s="305">
        <v>5421</v>
      </c>
      <c r="B202" s="324" t="s">
        <v>619</v>
      </c>
      <c r="C202" s="362" t="s">
        <v>173</v>
      </c>
      <c r="D202" s="39"/>
      <c r="E202" s="35" t="s">
        <v>70</v>
      </c>
      <c r="F202" s="329"/>
    </row>
    <row r="203" spans="1:6">
      <c r="A203" s="305">
        <v>5431</v>
      </c>
      <c r="B203" s="324" t="s">
        <v>620</v>
      </c>
      <c r="C203" s="362" t="s">
        <v>174</v>
      </c>
      <c r="D203" s="39"/>
      <c r="E203" s="35" t="s">
        <v>70</v>
      </c>
      <c r="F203" s="329"/>
    </row>
    <row r="204" spans="1:6" ht="15.75" thickBot="1">
      <c r="A204" s="314">
        <v>5441</v>
      </c>
      <c r="B204" s="372" t="s">
        <v>621</v>
      </c>
      <c r="C204" s="365" t="s">
        <v>175</v>
      </c>
      <c r="D204" s="317"/>
      <c r="E204" s="370" t="s">
        <v>70</v>
      </c>
      <c r="F204" s="371"/>
    </row>
    <row r="205" spans="1:6" s="379" customFormat="1" ht="55.5" customHeight="1" thickBot="1">
      <c r="A205" s="373" t="s">
        <v>176</v>
      </c>
      <c r="B205" s="374" t="s">
        <v>622</v>
      </c>
      <c r="C205" s="375" t="s">
        <v>68</v>
      </c>
      <c r="D205" s="376">
        <f>D207+D212+D220+D223</f>
        <v>-79682.350000000006</v>
      </c>
      <c r="E205" s="377" t="s">
        <v>177</v>
      </c>
      <c r="F205" s="378">
        <f>F207+F212+F220+F223</f>
        <v>-79682.350000000006</v>
      </c>
    </row>
    <row r="206" spans="1:6" s="379" customFormat="1" ht="14.25">
      <c r="A206" s="380"/>
      <c r="B206" s="381" t="s">
        <v>334</v>
      </c>
      <c r="C206" s="382"/>
      <c r="D206" s="383"/>
      <c r="E206" s="384"/>
      <c r="F206" s="385"/>
    </row>
    <row r="207" spans="1:6" s="387" customFormat="1" ht="28.5">
      <c r="A207" s="386" t="s">
        <v>178</v>
      </c>
      <c r="B207" s="29" t="s">
        <v>772</v>
      </c>
      <c r="C207" s="30" t="s">
        <v>68</v>
      </c>
      <c r="D207" s="308">
        <f>D209+D210+D211</f>
        <v>-1000</v>
      </c>
      <c r="E207" s="38" t="s">
        <v>177</v>
      </c>
      <c r="F207" s="363">
        <f>F211</f>
        <v>-1000</v>
      </c>
    </row>
    <row r="208" spans="1:6" s="387" customFormat="1" ht="14.25">
      <c r="A208" s="386"/>
      <c r="B208" s="364" t="s">
        <v>334</v>
      </c>
      <c r="C208" s="30"/>
      <c r="D208" s="39"/>
      <c r="E208" s="38"/>
      <c r="F208" s="363"/>
    </row>
    <row r="209" spans="1:7" s="387" customFormat="1" ht="14.25">
      <c r="A209" s="386" t="s">
        <v>179</v>
      </c>
      <c r="B209" s="388" t="s">
        <v>623</v>
      </c>
      <c r="C209" s="31" t="s">
        <v>180</v>
      </c>
      <c r="D209" s="39"/>
      <c r="E209" s="38" t="s">
        <v>177</v>
      </c>
      <c r="F209" s="363"/>
    </row>
    <row r="210" spans="1:7" s="391" customFormat="1" ht="14.25">
      <c r="A210" s="386" t="s">
        <v>181</v>
      </c>
      <c r="B210" s="388" t="s">
        <v>624</v>
      </c>
      <c r="C210" s="31" t="s">
        <v>182</v>
      </c>
      <c r="D210" s="389"/>
      <c r="E210" s="38" t="s">
        <v>177</v>
      </c>
      <c r="F210" s="390"/>
    </row>
    <row r="211" spans="1:7" s="387" customFormat="1" ht="13.5" customHeight="1">
      <c r="A211" s="392" t="s">
        <v>183</v>
      </c>
      <c r="B211" s="388" t="s">
        <v>625</v>
      </c>
      <c r="C211" s="31" t="s">
        <v>184</v>
      </c>
      <c r="D211" s="308">
        <f>F211</f>
        <v>-1000</v>
      </c>
      <c r="E211" s="38" t="s">
        <v>177</v>
      </c>
      <c r="F211" s="363">
        <v>-1000</v>
      </c>
      <c r="G211" s="393"/>
    </row>
    <row r="212" spans="1:7" s="387" customFormat="1" ht="29.25" customHeight="1">
      <c r="A212" s="392" t="s">
        <v>185</v>
      </c>
      <c r="B212" s="29" t="s">
        <v>773</v>
      </c>
      <c r="C212" s="30" t="s">
        <v>68</v>
      </c>
      <c r="D212" s="39"/>
      <c r="E212" s="38" t="s">
        <v>177</v>
      </c>
      <c r="F212" s="329"/>
      <c r="G212" s="393"/>
    </row>
    <row r="213" spans="1:7" s="387" customFormat="1" ht="14.25">
      <c r="A213" s="392"/>
      <c r="B213" s="364" t="s">
        <v>334</v>
      </c>
      <c r="C213" s="30"/>
      <c r="D213" s="39"/>
      <c r="E213" s="38"/>
      <c r="F213" s="329"/>
      <c r="G213" s="393"/>
    </row>
    <row r="214" spans="1:7" s="387" customFormat="1" ht="29.25" customHeight="1">
      <c r="A214" s="392" t="s">
        <v>186</v>
      </c>
      <c r="B214" s="388" t="s">
        <v>626</v>
      </c>
      <c r="C214" s="32" t="s">
        <v>187</v>
      </c>
      <c r="D214" s="39"/>
      <c r="E214" s="38" t="s">
        <v>177</v>
      </c>
      <c r="F214" s="329"/>
      <c r="G214" s="393"/>
    </row>
    <row r="215" spans="1:7" s="387" customFormat="1" ht="26.25">
      <c r="A215" s="392" t="s">
        <v>188</v>
      </c>
      <c r="B215" s="388" t="s">
        <v>774</v>
      </c>
      <c r="C215" s="30" t="s">
        <v>68</v>
      </c>
      <c r="D215" s="39"/>
      <c r="E215" s="38" t="s">
        <v>177</v>
      </c>
      <c r="F215" s="329"/>
      <c r="G215" s="393"/>
    </row>
    <row r="216" spans="1:7" s="387" customFormat="1" ht="13.5">
      <c r="A216" s="392"/>
      <c r="B216" s="394" t="s">
        <v>235</v>
      </c>
      <c r="C216" s="25"/>
      <c r="D216" s="39"/>
      <c r="E216" s="39"/>
      <c r="F216" s="329"/>
      <c r="G216" s="393"/>
    </row>
    <row r="217" spans="1:7" s="387" customFormat="1" ht="14.25">
      <c r="A217" s="392" t="s">
        <v>189</v>
      </c>
      <c r="B217" s="394" t="s">
        <v>627</v>
      </c>
      <c r="C217" s="31" t="s">
        <v>190</v>
      </c>
      <c r="D217" s="39"/>
      <c r="E217" s="38" t="s">
        <v>177</v>
      </c>
      <c r="F217" s="329"/>
      <c r="G217" s="393"/>
    </row>
    <row r="218" spans="1:7" s="387" customFormat="1" ht="27">
      <c r="A218" s="395" t="s">
        <v>191</v>
      </c>
      <c r="B218" s="394" t="s">
        <v>628</v>
      </c>
      <c r="C218" s="32" t="s">
        <v>192</v>
      </c>
      <c r="D218" s="39"/>
      <c r="E218" s="38" t="s">
        <v>177</v>
      </c>
      <c r="F218" s="329"/>
      <c r="G218" s="393"/>
    </row>
    <row r="219" spans="1:7" s="387" customFormat="1" ht="27">
      <c r="A219" s="392" t="s">
        <v>193</v>
      </c>
      <c r="B219" s="396" t="s">
        <v>629</v>
      </c>
      <c r="C219" s="32" t="s">
        <v>194</v>
      </c>
      <c r="D219" s="39"/>
      <c r="E219" s="38" t="s">
        <v>177</v>
      </c>
      <c r="F219" s="329"/>
      <c r="G219" s="393"/>
    </row>
    <row r="220" spans="1:7" s="387" customFormat="1" ht="30.75">
      <c r="A220" s="392" t="s">
        <v>195</v>
      </c>
      <c r="B220" s="29" t="s">
        <v>775</v>
      </c>
      <c r="C220" s="30" t="s">
        <v>68</v>
      </c>
      <c r="D220" s="39"/>
      <c r="E220" s="38" t="s">
        <v>177</v>
      </c>
      <c r="F220" s="329"/>
    </row>
    <row r="221" spans="1:7" s="387" customFormat="1" ht="12" customHeight="1">
      <c r="A221" s="392"/>
      <c r="B221" s="364" t="s">
        <v>334</v>
      </c>
      <c r="C221" s="25"/>
      <c r="D221" s="39"/>
      <c r="E221" s="38"/>
      <c r="F221" s="329"/>
    </row>
    <row r="222" spans="1:7" s="387" customFormat="1" ht="14.25">
      <c r="A222" s="395" t="s">
        <v>196</v>
      </c>
      <c r="B222" s="388" t="s">
        <v>630</v>
      </c>
      <c r="C222" s="33" t="s">
        <v>197</v>
      </c>
      <c r="D222" s="39"/>
      <c r="E222" s="38" t="s">
        <v>177</v>
      </c>
      <c r="F222" s="329"/>
    </row>
    <row r="223" spans="1:7" s="387" customFormat="1" ht="41.25">
      <c r="A223" s="392" t="s">
        <v>198</v>
      </c>
      <c r="B223" s="29" t="s">
        <v>776</v>
      </c>
      <c r="C223" s="30" t="s">
        <v>68</v>
      </c>
      <c r="D223" s="308">
        <f>D225+D226+D227+D228</f>
        <v>-78682.350000000006</v>
      </c>
      <c r="E223" s="38" t="s">
        <v>177</v>
      </c>
      <c r="F223" s="363">
        <f>F225</f>
        <v>-78682.350000000006</v>
      </c>
    </row>
    <row r="224" spans="1:7" s="387" customFormat="1" ht="12" customHeight="1">
      <c r="A224" s="392"/>
      <c r="B224" s="34" t="s">
        <v>334</v>
      </c>
      <c r="C224" s="30"/>
      <c r="D224" s="308"/>
      <c r="E224" s="38"/>
      <c r="F224" s="363"/>
    </row>
    <row r="225" spans="1:6" s="387" customFormat="1" ht="17.25" customHeight="1">
      <c r="A225" s="392" t="s">
        <v>199</v>
      </c>
      <c r="B225" s="388" t="s">
        <v>631</v>
      </c>
      <c r="C225" s="31" t="s">
        <v>200</v>
      </c>
      <c r="D225" s="308">
        <f>F225</f>
        <v>-78682.350000000006</v>
      </c>
      <c r="E225" s="38" t="s">
        <v>177</v>
      </c>
      <c r="F225" s="363">
        <f>-65315-13367.35</f>
        <v>-78682.350000000006</v>
      </c>
    </row>
    <row r="226" spans="1:6" s="387" customFormat="1" ht="17.25" customHeight="1">
      <c r="A226" s="395" t="s">
        <v>201</v>
      </c>
      <c r="B226" s="388" t="s">
        <v>632</v>
      </c>
      <c r="C226" s="33" t="s">
        <v>202</v>
      </c>
      <c r="D226" s="308"/>
      <c r="E226" s="38" t="s">
        <v>177</v>
      </c>
      <c r="F226" s="329"/>
    </row>
    <row r="227" spans="1:6" s="387" customFormat="1" ht="27.75" customHeight="1">
      <c r="A227" s="392" t="s">
        <v>203</v>
      </c>
      <c r="B227" s="388" t="s">
        <v>633</v>
      </c>
      <c r="C227" s="32" t="s">
        <v>204</v>
      </c>
      <c r="D227" s="39"/>
      <c r="E227" s="38" t="s">
        <v>177</v>
      </c>
      <c r="F227" s="329"/>
    </row>
    <row r="228" spans="1:6" s="387" customFormat="1" ht="26.25" customHeight="1" thickBot="1">
      <c r="A228" s="397" t="s">
        <v>205</v>
      </c>
      <c r="B228" s="398" t="s">
        <v>634</v>
      </c>
      <c r="C228" s="399" t="s">
        <v>206</v>
      </c>
      <c r="D228" s="400"/>
      <c r="E228" s="401" t="s">
        <v>177</v>
      </c>
      <c r="F228" s="402"/>
    </row>
    <row r="229" spans="1:6" s="406" customFormat="1">
      <c r="A229" s="403"/>
      <c r="B229" s="404"/>
      <c r="C229" s="405"/>
      <c r="F229" s="407"/>
    </row>
    <row r="230" spans="1:6" s="406" customFormat="1">
      <c r="A230" s="403"/>
      <c r="B230" s="408"/>
      <c r="C230" s="409"/>
      <c r="F230" s="407"/>
    </row>
    <row r="231" spans="1:6" s="406" customFormat="1">
      <c r="A231" s="403"/>
      <c r="B231" s="410"/>
      <c r="C231" s="409"/>
      <c r="F231" s="407"/>
    </row>
    <row r="232" spans="1:6" s="406" customFormat="1">
      <c r="A232" s="403"/>
      <c r="B232" s="411"/>
      <c r="C232" s="412"/>
      <c r="F232" s="407"/>
    </row>
    <row r="233" spans="1:6" s="406" customFormat="1">
      <c r="A233" s="403"/>
      <c r="B233" s="408"/>
      <c r="C233" s="409"/>
      <c r="F233" s="407"/>
    </row>
    <row r="234" spans="1:6" s="406" customFormat="1">
      <c r="A234" s="403"/>
      <c r="B234" s="413"/>
      <c r="C234" s="409"/>
      <c r="F234" s="407"/>
    </row>
    <row r="235" spans="1:6" s="406" customFormat="1">
      <c r="A235" s="403"/>
      <c r="B235" s="413"/>
      <c r="C235" s="409"/>
      <c r="F235" s="407"/>
    </row>
    <row r="236" spans="1:6" s="406" customFormat="1">
      <c r="A236" s="403"/>
      <c r="B236" s="413"/>
      <c r="C236" s="409"/>
      <c r="F236" s="407"/>
    </row>
    <row r="237" spans="1:6" s="406" customFormat="1">
      <c r="A237" s="403"/>
      <c r="B237" s="413"/>
      <c r="C237" s="409"/>
      <c r="F237" s="407"/>
    </row>
    <row r="238" spans="1:6" s="406" customFormat="1">
      <c r="A238" s="403"/>
      <c r="B238" s="411"/>
      <c r="C238" s="412"/>
      <c r="F238" s="407"/>
    </row>
    <row r="239" spans="1:6" s="406" customFormat="1">
      <c r="A239" s="403"/>
      <c r="B239" s="413"/>
      <c r="C239" s="409"/>
      <c r="F239" s="407"/>
    </row>
    <row r="240" spans="1:6" s="406" customFormat="1">
      <c r="A240" s="403"/>
      <c r="B240" s="413"/>
      <c r="C240" s="409"/>
      <c r="F240" s="407"/>
    </row>
    <row r="241" spans="1:6" s="406" customFormat="1">
      <c r="A241" s="403"/>
      <c r="B241" s="413"/>
      <c r="C241" s="409"/>
      <c r="F241" s="407"/>
    </row>
    <row r="242" spans="1:6" s="406" customFormat="1">
      <c r="A242" s="403"/>
      <c r="B242" s="413"/>
      <c r="C242" s="409"/>
      <c r="F242" s="407"/>
    </row>
    <row r="243" spans="1:6" s="406" customFormat="1">
      <c r="A243" s="403"/>
      <c r="B243" s="413"/>
      <c r="C243" s="409"/>
      <c r="F243" s="407"/>
    </row>
    <row r="244" spans="1:6" s="406" customFormat="1">
      <c r="A244" s="403"/>
      <c r="B244" s="413"/>
      <c r="C244" s="409"/>
      <c r="F244" s="407"/>
    </row>
    <row r="245" spans="1:6" s="406" customFormat="1">
      <c r="A245" s="403"/>
      <c r="B245" s="411"/>
      <c r="C245" s="412"/>
      <c r="F245" s="407"/>
    </row>
    <row r="246" spans="1:6" s="406" customFormat="1">
      <c r="A246" s="403"/>
      <c r="B246" s="413"/>
      <c r="C246" s="409"/>
      <c r="F246" s="407"/>
    </row>
    <row r="247" spans="1:6" s="406" customFormat="1">
      <c r="A247" s="403"/>
      <c r="B247" s="408"/>
      <c r="C247" s="409"/>
      <c r="F247" s="407"/>
    </row>
    <row r="248" spans="1:6" s="406" customFormat="1">
      <c r="A248" s="403"/>
      <c r="B248" s="413"/>
      <c r="C248" s="409"/>
      <c r="F248" s="407"/>
    </row>
    <row r="249" spans="1:6" s="406" customFormat="1">
      <c r="A249" s="403"/>
      <c r="B249" s="414"/>
      <c r="C249" s="409"/>
      <c r="F249" s="407"/>
    </row>
    <row r="250" spans="1:6" s="406" customFormat="1">
      <c r="A250" s="403"/>
      <c r="B250" s="411"/>
      <c r="C250" s="412"/>
      <c r="F250" s="407"/>
    </row>
    <row r="251" spans="1:6" s="406" customFormat="1">
      <c r="A251" s="403"/>
      <c r="B251" s="413"/>
      <c r="C251" s="409"/>
      <c r="F251" s="407"/>
    </row>
    <row r="252" spans="1:6" s="406" customFormat="1">
      <c r="A252" s="403"/>
      <c r="B252" s="413"/>
      <c r="C252" s="409"/>
      <c r="F252" s="407"/>
    </row>
    <row r="253" spans="1:6" s="406" customFormat="1">
      <c r="A253" s="403"/>
      <c r="B253" s="411"/>
      <c r="C253" s="412"/>
      <c r="F253" s="407"/>
    </row>
    <row r="254" spans="1:6" s="406" customFormat="1">
      <c r="A254" s="403"/>
      <c r="B254" s="413"/>
      <c r="C254" s="409"/>
      <c r="F254" s="407"/>
    </row>
    <row r="255" spans="1:6" s="406" customFormat="1">
      <c r="A255" s="403"/>
      <c r="B255" s="413"/>
      <c r="C255" s="409"/>
      <c r="F255" s="407"/>
    </row>
    <row r="256" spans="1:6" s="406" customFormat="1">
      <c r="A256" s="403"/>
      <c r="B256" s="414"/>
      <c r="C256" s="409"/>
      <c r="F256" s="407"/>
    </row>
    <row r="257" spans="1:6" s="406" customFormat="1">
      <c r="A257" s="403"/>
      <c r="B257" s="411"/>
      <c r="C257" s="412"/>
      <c r="F257" s="407"/>
    </row>
    <row r="258" spans="1:6" s="406" customFormat="1">
      <c r="A258" s="403"/>
      <c r="B258" s="413"/>
      <c r="C258" s="409"/>
      <c r="F258" s="407"/>
    </row>
    <row r="259" spans="1:6" s="406" customFormat="1">
      <c r="A259" s="403"/>
      <c r="B259" s="413"/>
      <c r="C259" s="409"/>
      <c r="F259" s="407"/>
    </row>
    <row r="260" spans="1:6" s="406" customFormat="1">
      <c r="A260" s="403"/>
      <c r="B260" s="411"/>
      <c r="C260" s="412"/>
      <c r="F260" s="407"/>
    </row>
    <row r="261" spans="1:6" s="406" customFormat="1">
      <c r="A261" s="403"/>
      <c r="B261" s="413"/>
      <c r="C261" s="409"/>
      <c r="F261" s="407"/>
    </row>
    <row r="262" spans="1:6" s="406" customFormat="1">
      <c r="A262" s="403"/>
      <c r="B262" s="413"/>
      <c r="C262" s="409"/>
      <c r="F262" s="407"/>
    </row>
    <row r="263" spans="1:6" s="406" customFormat="1">
      <c r="A263" s="403"/>
      <c r="B263" s="413"/>
      <c r="C263" s="409"/>
      <c r="F263" s="407"/>
    </row>
    <row r="264" spans="1:6" s="406" customFormat="1">
      <c r="A264" s="403"/>
      <c r="B264" s="413"/>
      <c r="C264" s="409"/>
      <c r="F264" s="407"/>
    </row>
    <row r="265" spans="1:6" s="406" customFormat="1">
      <c r="A265" s="403"/>
      <c r="B265" s="413"/>
      <c r="C265" s="409"/>
      <c r="F265" s="407"/>
    </row>
    <row r="266" spans="1:6" s="406" customFormat="1">
      <c r="A266" s="403"/>
      <c r="B266" s="411"/>
      <c r="C266" s="412"/>
      <c r="F266" s="407"/>
    </row>
    <row r="267" spans="1:6" s="406" customFormat="1">
      <c r="A267" s="403"/>
      <c r="B267" s="413"/>
      <c r="C267" s="409"/>
      <c r="F267" s="407"/>
    </row>
    <row r="268" spans="1:6" s="406" customFormat="1">
      <c r="A268" s="403"/>
      <c r="B268" s="413"/>
      <c r="C268" s="409"/>
      <c r="F268" s="407"/>
    </row>
    <row r="269" spans="1:6" s="406" customFormat="1">
      <c r="A269" s="403"/>
      <c r="B269" s="413"/>
      <c r="C269" s="409"/>
      <c r="F269" s="407"/>
    </row>
    <row r="270" spans="1:6" s="406" customFormat="1">
      <c r="A270" s="403"/>
      <c r="B270" s="408"/>
      <c r="C270" s="409"/>
      <c r="F270" s="407"/>
    </row>
    <row r="271" spans="1:6" s="406" customFormat="1">
      <c r="A271" s="403"/>
      <c r="B271" s="408"/>
      <c r="C271" s="409"/>
      <c r="F271" s="407"/>
    </row>
    <row r="272" spans="1:6" s="406" customFormat="1">
      <c r="A272" s="403"/>
      <c r="B272" s="408"/>
      <c r="C272" s="409"/>
      <c r="F272" s="407"/>
    </row>
    <row r="273" spans="1:6" s="406" customFormat="1">
      <c r="A273" s="403"/>
      <c r="B273" s="408"/>
      <c r="C273" s="409"/>
      <c r="F273" s="407"/>
    </row>
    <row r="274" spans="1:6" s="406" customFormat="1">
      <c r="A274" s="403"/>
      <c r="B274" s="408"/>
      <c r="C274" s="409"/>
      <c r="F274" s="407"/>
    </row>
    <row r="275" spans="1:6" s="406" customFormat="1">
      <c r="A275" s="403"/>
      <c r="B275" s="413"/>
      <c r="C275" s="409"/>
      <c r="F275" s="407"/>
    </row>
    <row r="276" spans="1:6" s="406" customFormat="1">
      <c r="A276" s="403"/>
      <c r="B276" s="413"/>
      <c r="C276" s="409"/>
      <c r="F276" s="407"/>
    </row>
    <row r="277" spans="1:6" s="406" customFormat="1">
      <c r="A277" s="403"/>
      <c r="B277" s="413"/>
      <c r="C277" s="409"/>
      <c r="F277" s="407"/>
    </row>
    <row r="278" spans="1:6" s="406" customFormat="1">
      <c r="A278" s="403"/>
      <c r="B278" s="410"/>
      <c r="C278" s="409"/>
      <c r="F278" s="407"/>
    </row>
    <row r="279" spans="1:6" s="406" customFormat="1">
      <c r="A279" s="403"/>
      <c r="B279" s="408"/>
      <c r="C279" s="412"/>
      <c r="F279" s="407"/>
    </row>
    <row r="280" spans="1:6" s="406" customFormat="1" ht="65.25" customHeight="1">
      <c r="A280" s="403"/>
      <c r="B280" s="413"/>
      <c r="C280" s="409"/>
      <c r="F280" s="407"/>
    </row>
    <row r="281" spans="1:6" s="406" customFormat="1" ht="39.75" customHeight="1">
      <c r="A281" s="403"/>
      <c r="B281" s="413"/>
      <c r="C281" s="409"/>
      <c r="F281" s="407"/>
    </row>
    <row r="282" spans="1:6" s="406" customFormat="1">
      <c r="A282" s="403"/>
      <c r="B282" s="413"/>
      <c r="C282" s="409"/>
      <c r="F282" s="407"/>
    </row>
    <row r="283" spans="1:6" s="406" customFormat="1">
      <c r="A283" s="403"/>
      <c r="B283" s="413"/>
      <c r="C283" s="409"/>
      <c r="F283" s="407"/>
    </row>
    <row r="284" spans="1:6" s="406" customFormat="1">
      <c r="A284" s="403"/>
      <c r="B284" s="413"/>
      <c r="C284" s="409"/>
      <c r="F284" s="407"/>
    </row>
    <row r="285" spans="1:6" s="406" customFormat="1">
      <c r="A285" s="403"/>
      <c r="B285" s="413"/>
      <c r="C285" s="409"/>
      <c r="F285" s="407"/>
    </row>
    <row r="286" spans="1:6" s="406" customFormat="1">
      <c r="A286" s="403"/>
      <c r="B286" s="413"/>
      <c r="C286" s="409"/>
      <c r="F286" s="407"/>
    </row>
    <row r="287" spans="1:6" s="406" customFormat="1">
      <c r="A287" s="403"/>
      <c r="B287" s="413"/>
      <c r="C287" s="409"/>
      <c r="F287" s="407"/>
    </row>
    <row r="288" spans="1:6" s="406" customFormat="1">
      <c r="A288" s="403"/>
      <c r="B288" s="413"/>
      <c r="C288" s="409"/>
      <c r="F288" s="407"/>
    </row>
    <row r="289" spans="1:6" s="406" customFormat="1">
      <c r="A289" s="403"/>
      <c r="B289" s="413"/>
      <c r="C289" s="409"/>
      <c r="F289" s="407"/>
    </row>
    <row r="290" spans="1:6" s="406" customFormat="1">
      <c r="A290" s="403"/>
      <c r="B290" s="413"/>
      <c r="C290" s="409"/>
      <c r="F290" s="407"/>
    </row>
    <row r="291" spans="1:6" s="406" customFormat="1">
      <c r="A291" s="403"/>
      <c r="B291" s="413"/>
      <c r="C291" s="409"/>
      <c r="F291" s="407"/>
    </row>
    <row r="292" spans="1:6" s="406" customFormat="1">
      <c r="A292" s="403"/>
      <c r="B292" s="413"/>
      <c r="C292" s="409"/>
      <c r="F292" s="407"/>
    </row>
    <row r="293" spans="1:6" s="406" customFormat="1">
      <c r="A293" s="403"/>
      <c r="B293" s="415"/>
      <c r="C293" s="409"/>
      <c r="F293" s="407"/>
    </row>
    <row r="294" spans="1:6" s="406" customFormat="1">
      <c r="A294" s="403"/>
      <c r="B294" s="413"/>
      <c r="C294" s="409"/>
      <c r="F294" s="407"/>
    </row>
    <row r="295" spans="1:6" s="406" customFormat="1">
      <c r="A295" s="403"/>
      <c r="B295" s="416"/>
      <c r="C295" s="409"/>
      <c r="F295" s="407"/>
    </row>
    <row r="296" spans="1:6" s="406" customFormat="1">
      <c r="A296" s="403"/>
      <c r="B296" s="416"/>
      <c r="C296" s="409"/>
      <c r="F296" s="407"/>
    </row>
    <row r="297" spans="1:6" s="406" customFormat="1">
      <c r="A297" s="403"/>
      <c r="B297" s="416"/>
      <c r="C297" s="417"/>
      <c r="F297" s="407"/>
    </row>
    <row r="298" spans="1:6" s="406" customFormat="1">
      <c r="A298" s="403"/>
      <c r="B298" s="416"/>
      <c r="C298" s="417"/>
      <c r="F298" s="407"/>
    </row>
    <row r="299" spans="1:6" s="406" customFormat="1">
      <c r="A299" s="403"/>
      <c r="B299" s="418"/>
      <c r="C299" s="417"/>
      <c r="F299" s="407"/>
    </row>
    <row r="300" spans="1:6" s="406" customFormat="1">
      <c r="A300" s="403"/>
      <c r="B300" s="413"/>
      <c r="C300" s="409"/>
      <c r="F300" s="407"/>
    </row>
    <row r="301" spans="1:6" s="406" customFormat="1">
      <c r="A301" s="403"/>
      <c r="B301" s="413"/>
      <c r="C301" s="409"/>
      <c r="F301" s="407"/>
    </row>
    <row r="302" spans="1:6" s="406" customFormat="1">
      <c r="A302" s="403"/>
      <c r="B302" s="413"/>
      <c r="C302" s="409"/>
      <c r="F302" s="407"/>
    </row>
    <row r="303" spans="1:6" s="406" customFormat="1">
      <c r="A303" s="403"/>
      <c r="B303" s="413"/>
      <c r="C303" s="409"/>
      <c r="F303" s="407"/>
    </row>
    <row r="304" spans="1:6" s="406" customFormat="1">
      <c r="A304" s="403"/>
      <c r="B304" s="419"/>
      <c r="C304" s="409"/>
      <c r="F304" s="407"/>
    </row>
    <row r="305" spans="1:6" s="406" customFormat="1">
      <c r="A305" s="403"/>
      <c r="B305" s="419"/>
      <c r="C305" s="420"/>
      <c r="F305" s="407"/>
    </row>
    <row r="306" spans="1:6" s="406" customFormat="1">
      <c r="A306" s="403"/>
      <c r="B306" s="421"/>
      <c r="C306" s="420"/>
      <c r="F306" s="407"/>
    </row>
    <row r="307" spans="1:6" s="406" customFormat="1">
      <c r="A307" s="403"/>
      <c r="B307" s="419"/>
      <c r="C307" s="420"/>
      <c r="F307" s="407"/>
    </row>
    <row r="308" spans="1:6" s="406" customFormat="1">
      <c r="A308" s="403"/>
      <c r="B308" s="419"/>
      <c r="C308" s="420"/>
      <c r="F308" s="407"/>
    </row>
    <row r="309" spans="1:6" s="406" customFormat="1">
      <c r="A309" s="403"/>
      <c r="B309" s="419"/>
      <c r="C309" s="420"/>
      <c r="F309" s="407"/>
    </row>
    <row r="310" spans="1:6" s="406" customFormat="1">
      <c r="A310" s="403"/>
      <c r="B310" s="419"/>
      <c r="C310" s="420"/>
      <c r="F310" s="407"/>
    </row>
    <row r="311" spans="1:6" s="406" customFormat="1">
      <c r="A311" s="403"/>
      <c r="B311" s="419"/>
      <c r="C311" s="420"/>
      <c r="F311" s="407"/>
    </row>
    <row r="312" spans="1:6" s="406" customFormat="1">
      <c r="A312" s="403"/>
      <c r="B312" s="419"/>
      <c r="C312" s="420"/>
      <c r="F312" s="407"/>
    </row>
    <row r="313" spans="1:6" s="406" customFormat="1">
      <c r="A313" s="403"/>
      <c r="B313" s="419"/>
      <c r="C313" s="420"/>
      <c r="F313" s="407"/>
    </row>
    <row r="314" spans="1:6" s="406" customFormat="1">
      <c r="A314" s="403"/>
      <c r="B314" s="419"/>
      <c r="C314" s="420"/>
      <c r="F314" s="407"/>
    </row>
    <row r="315" spans="1:6" s="406" customFormat="1">
      <c r="A315" s="403"/>
      <c r="B315" s="419"/>
      <c r="C315" s="420"/>
      <c r="F315" s="407"/>
    </row>
    <row r="316" spans="1:6" s="406" customFormat="1">
      <c r="A316" s="403"/>
      <c r="B316" s="419"/>
      <c r="C316" s="420"/>
      <c r="F316" s="407"/>
    </row>
    <row r="317" spans="1:6" s="406" customFormat="1">
      <c r="A317" s="403"/>
      <c r="B317" s="419"/>
      <c r="C317" s="420"/>
      <c r="F317" s="407"/>
    </row>
    <row r="318" spans="1:6" s="406" customFormat="1">
      <c r="A318" s="403"/>
      <c r="B318" s="419"/>
      <c r="C318" s="420"/>
      <c r="F318" s="407"/>
    </row>
    <row r="319" spans="1:6" s="406" customFormat="1">
      <c r="A319" s="403"/>
      <c r="B319" s="419"/>
      <c r="C319" s="420"/>
      <c r="F319" s="407"/>
    </row>
    <row r="320" spans="1:6" s="406" customFormat="1">
      <c r="A320" s="403"/>
      <c r="B320" s="419"/>
      <c r="C320" s="420"/>
      <c r="F320" s="407"/>
    </row>
    <row r="321" spans="1:6" s="406" customFormat="1">
      <c r="A321" s="403"/>
      <c r="B321" s="419"/>
      <c r="C321" s="420"/>
      <c r="F321" s="407"/>
    </row>
    <row r="322" spans="1:6" s="406" customFormat="1">
      <c r="A322" s="403"/>
      <c r="B322" s="419"/>
      <c r="C322" s="420"/>
      <c r="F322" s="407"/>
    </row>
    <row r="323" spans="1:6" s="406" customFormat="1">
      <c r="A323" s="403"/>
      <c r="B323" s="419"/>
      <c r="C323" s="420"/>
      <c r="F323" s="407"/>
    </row>
    <row r="324" spans="1:6" s="406" customFormat="1">
      <c r="A324" s="403"/>
      <c r="B324" s="419"/>
      <c r="C324" s="420"/>
      <c r="F324" s="407"/>
    </row>
    <row r="325" spans="1:6" s="406" customFormat="1">
      <c r="A325" s="403"/>
      <c r="B325" s="419"/>
      <c r="C325" s="420"/>
      <c r="F325" s="407"/>
    </row>
    <row r="326" spans="1:6" s="406" customFormat="1">
      <c r="A326" s="403"/>
      <c r="B326" s="419"/>
      <c r="C326" s="420"/>
      <c r="F326" s="407"/>
    </row>
    <row r="327" spans="1:6" s="406" customFormat="1">
      <c r="A327" s="403"/>
      <c r="B327" s="419"/>
      <c r="C327" s="420"/>
      <c r="F327" s="407"/>
    </row>
    <row r="328" spans="1:6" s="406" customFormat="1">
      <c r="A328" s="403"/>
      <c r="B328" s="419"/>
      <c r="C328" s="420"/>
      <c r="F328" s="407"/>
    </row>
    <row r="329" spans="1:6" s="406" customFormat="1">
      <c r="A329" s="403"/>
      <c r="B329" s="419"/>
      <c r="C329" s="420"/>
      <c r="F329" s="407"/>
    </row>
    <row r="330" spans="1:6" s="406" customFormat="1">
      <c r="A330" s="403"/>
      <c r="B330" s="419"/>
      <c r="C330" s="420"/>
      <c r="F330" s="407"/>
    </row>
    <row r="331" spans="1:6" s="406" customFormat="1">
      <c r="A331" s="403"/>
      <c r="B331" s="422"/>
      <c r="C331" s="423"/>
      <c r="F331" s="407"/>
    </row>
    <row r="332" spans="1:6" s="406" customFormat="1">
      <c r="A332" s="403"/>
      <c r="B332" s="419"/>
      <c r="C332" s="420"/>
      <c r="F332" s="407"/>
    </row>
    <row r="333" spans="1:6" s="406" customFormat="1">
      <c r="A333" s="403"/>
      <c r="B333" s="419"/>
      <c r="C333" s="420"/>
      <c r="F333" s="407"/>
    </row>
    <row r="334" spans="1:6" s="406" customFormat="1">
      <c r="A334" s="403"/>
      <c r="B334" s="419"/>
      <c r="C334" s="420"/>
      <c r="F334" s="407"/>
    </row>
    <row r="335" spans="1:6" s="406" customFormat="1">
      <c r="A335" s="403"/>
      <c r="B335" s="419"/>
      <c r="C335" s="420"/>
      <c r="F335" s="407"/>
    </row>
    <row r="336" spans="1:6" s="406" customFormat="1">
      <c r="A336" s="403"/>
      <c r="B336" s="419"/>
      <c r="C336" s="420"/>
      <c r="F336" s="407"/>
    </row>
    <row r="337" spans="1:6" s="406" customFormat="1">
      <c r="A337" s="403"/>
      <c r="B337" s="419"/>
      <c r="C337" s="420"/>
      <c r="F337" s="407"/>
    </row>
    <row r="338" spans="1:6" s="406" customFormat="1">
      <c r="A338" s="403"/>
      <c r="B338" s="419"/>
      <c r="C338" s="420"/>
      <c r="F338" s="407"/>
    </row>
    <row r="339" spans="1:6" s="406" customFormat="1">
      <c r="A339" s="403"/>
      <c r="B339" s="419"/>
      <c r="C339" s="420"/>
      <c r="F339" s="407"/>
    </row>
    <row r="340" spans="1:6" s="406" customFormat="1">
      <c r="A340" s="403"/>
      <c r="B340" s="419"/>
      <c r="C340" s="420"/>
      <c r="F340" s="407"/>
    </row>
    <row r="341" spans="1:6" s="406" customFormat="1">
      <c r="A341" s="403"/>
      <c r="B341" s="419"/>
      <c r="C341" s="420"/>
      <c r="F341" s="407"/>
    </row>
    <row r="342" spans="1:6" s="406" customFormat="1">
      <c r="A342" s="403"/>
      <c r="B342" s="419"/>
      <c r="C342" s="420"/>
      <c r="F342" s="407"/>
    </row>
    <row r="343" spans="1:6" s="406" customFormat="1">
      <c r="A343" s="403"/>
      <c r="B343" s="419"/>
      <c r="C343" s="420"/>
      <c r="F343" s="407"/>
    </row>
    <row r="344" spans="1:6" s="406" customFormat="1">
      <c r="A344" s="403"/>
      <c r="B344" s="419"/>
      <c r="C344" s="420"/>
      <c r="F344" s="407"/>
    </row>
    <row r="345" spans="1:6" s="406" customFormat="1">
      <c r="A345" s="403"/>
      <c r="B345" s="419"/>
      <c r="C345" s="420"/>
      <c r="F345" s="407"/>
    </row>
    <row r="346" spans="1:6" s="406" customFormat="1">
      <c r="A346" s="403"/>
      <c r="B346" s="419"/>
      <c r="C346" s="420"/>
      <c r="F346" s="407"/>
    </row>
    <row r="347" spans="1:6" s="406" customFormat="1">
      <c r="A347" s="403"/>
      <c r="B347" s="424"/>
      <c r="C347" s="409"/>
      <c r="F347" s="407"/>
    </row>
    <row r="348" spans="1:6" s="406" customFormat="1">
      <c r="A348" s="403"/>
      <c r="B348" s="416"/>
      <c r="C348" s="417"/>
      <c r="F348" s="407"/>
    </row>
    <row r="349" spans="1:6" s="406" customFormat="1">
      <c r="A349" s="403"/>
      <c r="B349" s="416"/>
      <c r="C349" s="425"/>
      <c r="F349" s="407"/>
    </row>
    <row r="350" spans="1:6" s="406" customFormat="1">
      <c r="A350" s="403"/>
      <c r="B350" s="416"/>
      <c r="C350" s="425"/>
      <c r="F350" s="407"/>
    </row>
    <row r="351" spans="1:6" s="406" customFormat="1">
      <c r="A351" s="403"/>
      <c r="B351" s="416"/>
      <c r="C351" s="425"/>
      <c r="F351" s="407"/>
    </row>
    <row r="352" spans="1:6" s="406" customFormat="1">
      <c r="A352" s="403"/>
      <c r="B352" s="416"/>
      <c r="C352" s="425"/>
      <c r="F352" s="407"/>
    </row>
    <row r="353" spans="1:6" s="406" customFormat="1">
      <c r="A353" s="403"/>
      <c r="B353" s="414"/>
      <c r="C353" s="425"/>
      <c r="F353" s="407"/>
    </row>
    <row r="354" spans="1:6" s="406" customFormat="1">
      <c r="A354" s="403"/>
      <c r="B354" s="426"/>
      <c r="C354" s="427"/>
      <c r="F354" s="407"/>
    </row>
    <row r="355" spans="1:6" s="406" customFormat="1">
      <c r="A355" s="403"/>
      <c r="B355" s="416"/>
      <c r="C355" s="425"/>
      <c r="F355" s="407"/>
    </row>
    <row r="356" spans="1:6" s="406" customFormat="1">
      <c r="A356" s="403"/>
      <c r="B356" s="416"/>
      <c r="C356" s="425"/>
      <c r="F356" s="407"/>
    </row>
    <row r="357" spans="1:6" s="406" customFormat="1">
      <c r="A357" s="403"/>
      <c r="B357" s="416"/>
      <c r="C357" s="425"/>
      <c r="F357" s="407"/>
    </row>
    <row r="358" spans="1:6" s="406" customFormat="1">
      <c r="A358" s="403"/>
      <c r="B358" s="426"/>
      <c r="C358" s="427"/>
      <c r="F358" s="407"/>
    </row>
    <row r="359" spans="1:6" s="406" customFormat="1">
      <c r="A359" s="403"/>
      <c r="B359" s="416"/>
      <c r="C359" s="425"/>
      <c r="F359" s="407"/>
    </row>
    <row r="360" spans="1:6" s="406" customFormat="1">
      <c r="A360" s="403"/>
      <c r="B360" s="416"/>
      <c r="C360" s="425"/>
      <c r="F360" s="407"/>
    </row>
    <row r="361" spans="1:6" s="406" customFormat="1">
      <c r="A361" s="403"/>
      <c r="B361" s="416"/>
      <c r="C361" s="425"/>
      <c r="F361" s="407"/>
    </row>
    <row r="362" spans="1:6" s="406" customFormat="1">
      <c r="A362" s="403"/>
      <c r="B362" s="416"/>
      <c r="C362" s="425"/>
      <c r="F362" s="407"/>
    </row>
    <row r="363" spans="1:6" s="406" customFormat="1">
      <c r="A363" s="403"/>
      <c r="B363" s="416"/>
      <c r="C363" s="425"/>
      <c r="F363" s="407"/>
    </row>
    <row r="364" spans="1:6" s="406" customFormat="1">
      <c r="A364" s="403"/>
      <c r="B364" s="416"/>
      <c r="C364" s="425"/>
      <c r="F364" s="407"/>
    </row>
    <row r="365" spans="1:6" s="406" customFormat="1">
      <c r="A365" s="403"/>
      <c r="B365" s="416"/>
      <c r="C365" s="425"/>
      <c r="F365" s="407"/>
    </row>
    <row r="366" spans="1:6" s="406" customFormat="1">
      <c r="A366" s="403"/>
      <c r="B366" s="416"/>
      <c r="C366" s="425"/>
      <c r="F366" s="407"/>
    </row>
    <row r="367" spans="1:6" s="406" customFormat="1">
      <c r="A367" s="403"/>
      <c r="B367" s="416"/>
      <c r="C367" s="425"/>
      <c r="F367" s="407"/>
    </row>
    <row r="368" spans="1:6" s="406" customFormat="1">
      <c r="A368" s="403"/>
      <c r="B368" s="416"/>
      <c r="C368" s="425"/>
      <c r="F368" s="407"/>
    </row>
    <row r="369" spans="1:6" s="406" customFormat="1">
      <c r="A369" s="403"/>
      <c r="B369" s="416"/>
      <c r="C369" s="425"/>
      <c r="F369" s="407"/>
    </row>
    <row r="370" spans="1:6" s="406" customFormat="1">
      <c r="A370" s="403"/>
      <c r="B370" s="416"/>
      <c r="C370" s="425"/>
      <c r="F370" s="407"/>
    </row>
    <row r="371" spans="1:6" s="406" customFormat="1">
      <c r="A371" s="403"/>
      <c r="B371" s="416"/>
      <c r="C371" s="425"/>
      <c r="F371" s="407"/>
    </row>
    <row r="372" spans="1:6" s="406" customFormat="1">
      <c r="A372" s="403"/>
      <c r="B372" s="416"/>
      <c r="C372" s="425"/>
      <c r="F372" s="407"/>
    </row>
    <row r="373" spans="1:6" s="406" customFormat="1">
      <c r="A373" s="403"/>
      <c r="B373" s="426"/>
      <c r="C373" s="427"/>
      <c r="F373" s="407"/>
    </row>
    <row r="374" spans="1:6" s="406" customFormat="1">
      <c r="A374" s="403"/>
      <c r="B374" s="416"/>
      <c r="C374" s="425"/>
      <c r="F374" s="407"/>
    </row>
    <row r="375" spans="1:6" s="406" customFormat="1">
      <c r="A375" s="403"/>
      <c r="B375" s="426"/>
      <c r="C375" s="423"/>
      <c r="F375" s="407"/>
    </row>
    <row r="376" spans="1:6" s="406" customFormat="1">
      <c r="A376" s="403"/>
      <c r="B376" s="416"/>
      <c r="C376" s="425"/>
      <c r="F376" s="407"/>
    </row>
    <row r="377" spans="1:6" s="406" customFormat="1">
      <c r="A377" s="403"/>
      <c r="B377" s="416"/>
      <c r="C377" s="425"/>
      <c r="F377" s="407"/>
    </row>
    <row r="378" spans="1:6" s="406" customFormat="1">
      <c r="A378" s="403"/>
      <c r="B378" s="416"/>
      <c r="C378" s="425"/>
      <c r="F378" s="407"/>
    </row>
    <row r="379" spans="1:6" s="406" customFormat="1">
      <c r="A379" s="403"/>
      <c r="B379" s="426"/>
      <c r="C379" s="423"/>
      <c r="F379" s="407"/>
    </row>
    <row r="380" spans="1:6" s="406" customFormat="1">
      <c r="A380" s="403"/>
      <c r="B380" s="416"/>
      <c r="C380" s="425"/>
      <c r="F380" s="407"/>
    </row>
    <row r="381" spans="1:6" s="406" customFormat="1">
      <c r="A381" s="403"/>
      <c r="B381" s="426"/>
      <c r="C381" s="427"/>
      <c r="F381" s="407"/>
    </row>
    <row r="382" spans="1:6" s="406" customFormat="1">
      <c r="A382" s="403"/>
      <c r="B382" s="416"/>
      <c r="C382" s="425"/>
      <c r="F382" s="407"/>
    </row>
    <row r="383" spans="1:6" s="406" customFormat="1">
      <c r="A383" s="403"/>
      <c r="B383" s="416"/>
      <c r="C383" s="425"/>
      <c r="F383" s="407"/>
    </row>
    <row r="384" spans="1:6" s="406" customFormat="1">
      <c r="A384" s="403"/>
      <c r="B384" s="416"/>
      <c r="C384" s="425"/>
      <c r="F384" s="407"/>
    </row>
    <row r="385" spans="1:6" s="406" customFormat="1">
      <c r="A385" s="403"/>
      <c r="B385" s="426"/>
      <c r="C385" s="427"/>
      <c r="F385" s="407"/>
    </row>
    <row r="386" spans="1:6" s="406" customFormat="1">
      <c r="A386" s="403"/>
      <c r="B386" s="416"/>
      <c r="C386" s="425"/>
      <c r="F386" s="407"/>
    </row>
    <row r="387" spans="1:6" s="406" customFormat="1">
      <c r="A387" s="403"/>
      <c r="B387" s="416"/>
      <c r="C387" s="425"/>
    </row>
    <row r="388" spans="1:6" s="406" customFormat="1">
      <c r="A388" s="403"/>
      <c r="B388" s="428"/>
      <c r="C388" s="425"/>
    </row>
    <row r="389" spans="1:6" s="406" customFormat="1">
      <c r="A389" s="403"/>
      <c r="B389" s="414"/>
      <c r="C389" s="425"/>
    </row>
    <row r="390" spans="1:6" s="406" customFormat="1">
      <c r="A390" s="403"/>
      <c r="B390" s="426"/>
      <c r="C390" s="427"/>
      <c r="E390" s="407"/>
    </row>
    <row r="391" spans="1:6" s="406" customFormat="1">
      <c r="A391" s="403"/>
      <c r="B391" s="414"/>
      <c r="C391" s="427"/>
      <c r="E391" s="407"/>
    </row>
    <row r="392" spans="1:6" s="406" customFormat="1">
      <c r="A392" s="403"/>
      <c r="B392" s="416"/>
      <c r="C392" s="425"/>
      <c r="E392" s="407"/>
    </row>
    <row r="393" spans="1:6" s="406" customFormat="1">
      <c r="A393" s="403"/>
      <c r="B393" s="416"/>
      <c r="C393" s="425"/>
      <c r="E393" s="407"/>
    </row>
    <row r="394" spans="1:6" s="406" customFormat="1">
      <c r="A394" s="403"/>
      <c r="B394" s="416"/>
      <c r="C394" s="425"/>
      <c r="E394" s="407"/>
    </row>
    <row r="395" spans="1:6" s="406" customFormat="1">
      <c r="A395" s="403"/>
      <c r="B395" s="416"/>
      <c r="C395" s="425"/>
      <c r="E395" s="407"/>
    </row>
    <row r="396" spans="1:6" s="406" customFormat="1">
      <c r="A396" s="403"/>
      <c r="B396" s="416"/>
      <c r="C396" s="425"/>
      <c r="E396" s="407"/>
    </row>
    <row r="397" spans="1:6" s="406" customFormat="1">
      <c r="A397" s="403"/>
      <c r="B397" s="416"/>
      <c r="C397" s="425"/>
      <c r="E397" s="407"/>
    </row>
    <row r="398" spans="1:6" s="406" customFormat="1">
      <c r="A398" s="403"/>
      <c r="B398" s="416"/>
      <c r="C398" s="425"/>
      <c r="E398" s="407"/>
    </row>
    <row r="399" spans="1:6" s="406" customFormat="1">
      <c r="A399" s="403"/>
      <c r="B399" s="416"/>
      <c r="C399" s="425"/>
      <c r="E399" s="407"/>
    </row>
    <row r="400" spans="1:6" s="406" customFormat="1">
      <c r="A400" s="403"/>
      <c r="B400" s="416"/>
      <c r="C400" s="425"/>
      <c r="E400" s="407"/>
    </row>
    <row r="401" spans="1:5" s="406" customFormat="1">
      <c r="A401" s="403"/>
      <c r="B401" s="416"/>
      <c r="C401" s="425"/>
      <c r="E401" s="407"/>
    </row>
    <row r="402" spans="1:5" s="406" customFormat="1">
      <c r="A402" s="403"/>
      <c r="B402" s="416"/>
      <c r="C402" s="425"/>
      <c r="E402" s="407"/>
    </row>
    <row r="403" spans="1:5" s="406" customFormat="1">
      <c r="A403" s="403"/>
      <c r="B403" s="416"/>
      <c r="C403" s="425"/>
      <c r="E403" s="407"/>
    </row>
    <row r="404" spans="1:5" s="406" customFormat="1">
      <c r="A404" s="403"/>
      <c r="B404" s="416"/>
      <c r="C404" s="425"/>
      <c r="E404" s="407"/>
    </row>
    <row r="405" spans="1:5" s="406" customFormat="1">
      <c r="A405" s="403"/>
      <c r="B405" s="416"/>
      <c r="C405" s="425"/>
      <c r="E405" s="407"/>
    </row>
    <row r="406" spans="1:5" s="406" customFormat="1">
      <c r="A406" s="403"/>
      <c r="B406" s="416"/>
      <c r="C406" s="425"/>
      <c r="E406" s="407"/>
    </row>
    <row r="407" spans="1:5" s="406" customFormat="1">
      <c r="A407" s="403"/>
      <c r="B407" s="416"/>
      <c r="C407" s="425"/>
      <c r="E407" s="407"/>
    </row>
    <row r="408" spans="1:5" s="406" customFormat="1">
      <c r="A408" s="403"/>
      <c r="B408" s="414"/>
      <c r="C408" s="425"/>
      <c r="E408" s="407"/>
    </row>
    <row r="409" spans="1:5" s="406" customFormat="1">
      <c r="A409" s="403"/>
      <c r="B409" s="416"/>
      <c r="C409" s="425"/>
      <c r="E409" s="407"/>
    </row>
    <row r="410" spans="1:5" s="406" customFormat="1">
      <c r="A410" s="403"/>
      <c r="B410" s="416"/>
      <c r="C410" s="425"/>
      <c r="E410" s="407"/>
    </row>
    <row r="411" spans="1:5" s="406" customFormat="1">
      <c r="A411" s="403"/>
      <c r="B411" s="416"/>
      <c r="C411" s="425"/>
      <c r="E411" s="407"/>
    </row>
    <row r="412" spans="1:5" s="406" customFormat="1">
      <c r="A412" s="403"/>
      <c r="B412" s="416"/>
      <c r="C412" s="425"/>
      <c r="E412" s="407"/>
    </row>
    <row r="413" spans="1:5" s="406" customFormat="1">
      <c r="A413" s="403"/>
      <c r="B413" s="416"/>
      <c r="C413" s="425"/>
      <c r="E413" s="407"/>
    </row>
    <row r="414" spans="1:5" s="406" customFormat="1">
      <c r="A414" s="403"/>
      <c r="B414" s="416"/>
      <c r="C414" s="425"/>
      <c r="E414" s="407"/>
    </row>
    <row r="415" spans="1:5" s="406" customFormat="1">
      <c r="A415" s="403"/>
      <c r="B415" s="416"/>
      <c r="C415" s="425"/>
      <c r="E415" s="407"/>
    </row>
    <row r="416" spans="1:5" s="406" customFormat="1">
      <c r="A416" s="403"/>
      <c r="B416" s="416"/>
      <c r="C416" s="425"/>
      <c r="E416" s="407"/>
    </row>
    <row r="417" spans="1:5" s="406" customFormat="1">
      <c r="A417" s="403"/>
      <c r="B417" s="416"/>
      <c r="C417" s="425"/>
      <c r="E417" s="407"/>
    </row>
    <row r="418" spans="1:5" s="406" customFormat="1">
      <c r="A418" s="403"/>
      <c r="B418" s="416"/>
      <c r="C418" s="425"/>
      <c r="E418" s="407"/>
    </row>
    <row r="419" spans="1:5" s="406" customFormat="1">
      <c r="A419" s="403"/>
      <c r="B419" s="416"/>
      <c r="C419" s="425"/>
      <c r="E419" s="407"/>
    </row>
    <row r="420" spans="1:5" s="406" customFormat="1">
      <c r="A420" s="403"/>
      <c r="B420" s="416"/>
      <c r="C420" s="425"/>
      <c r="E420" s="407"/>
    </row>
    <row r="421" spans="1:5" s="406" customFormat="1">
      <c r="A421" s="403"/>
      <c r="B421" s="416"/>
      <c r="C421" s="425"/>
      <c r="E421" s="407"/>
    </row>
    <row r="422" spans="1:5" s="406" customFormat="1">
      <c r="A422" s="403"/>
      <c r="B422" s="416"/>
      <c r="C422" s="425"/>
      <c r="E422" s="407"/>
    </row>
    <row r="423" spans="1:5" s="406" customFormat="1">
      <c r="A423" s="403"/>
      <c r="B423" s="416"/>
      <c r="C423" s="425"/>
      <c r="E423" s="407"/>
    </row>
    <row r="424" spans="1:5" s="406" customFormat="1">
      <c r="A424" s="403"/>
      <c r="B424" s="416"/>
      <c r="C424" s="425"/>
      <c r="E424" s="407"/>
    </row>
    <row r="425" spans="1:5" s="406" customFormat="1">
      <c r="A425" s="403"/>
      <c r="B425" s="416"/>
      <c r="C425" s="425"/>
      <c r="E425" s="407"/>
    </row>
    <row r="426" spans="1:5" s="406" customFormat="1">
      <c r="A426" s="403"/>
      <c r="B426" s="416"/>
      <c r="C426" s="425"/>
      <c r="E426" s="407"/>
    </row>
    <row r="427" spans="1:5" s="406" customFormat="1">
      <c r="A427" s="403"/>
      <c r="B427" s="416"/>
      <c r="C427" s="425"/>
      <c r="E427" s="407"/>
    </row>
    <row r="428" spans="1:5" s="406" customFormat="1">
      <c r="A428" s="403"/>
      <c r="B428" s="416"/>
      <c r="C428" s="425"/>
      <c r="E428" s="407"/>
    </row>
    <row r="429" spans="1:5" s="406" customFormat="1">
      <c r="A429" s="403"/>
      <c r="B429" s="416"/>
      <c r="C429" s="425"/>
      <c r="E429" s="407"/>
    </row>
    <row r="430" spans="1:5" s="406" customFormat="1">
      <c r="A430" s="403"/>
      <c r="B430" s="416"/>
      <c r="C430" s="425"/>
      <c r="E430" s="407"/>
    </row>
    <row r="431" spans="1:5" s="406" customFormat="1">
      <c r="A431" s="403"/>
      <c r="B431" s="416"/>
      <c r="C431" s="425"/>
      <c r="E431" s="407"/>
    </row>
    <row r="432" spans="1:5" s="406" customFormat="1">
      <c r="A432" s="403"/>
      <c r="B432" s="416"/>
      <c r="C432" s="425"/>
      <c r="E432" s="407"/>
    </row>
    <row r="433" spans="1:5" s="406" customFormat="1">
      <c r="A433" s="403"/>
      <c r="B433" s="416"/>
      <c r="C433" s="425"/>
      <c r="E433" s="407"/>
    </row>
    <row r="434" spans="1:5" s="406" customFormat="1">
      <c r="A434" s="403"/>
      <c r="B434" s="416"/>
      <c r="C434" s="425"/>
      <c r="E434" s="407"/>
    </row>
    <row r="435" spans="1:5" s="406" customFormat="1">
      <c r="A435" s="403"/>
      <c r="B435" s="429"/>
      <c r="C435" s="425"/>
      <c r="E435" s="407"/>
    </row>
    <row r="436" spans="1:5" s="406" customFormat="1">
      <c r="A436" s="403"/>
      <c r="B436" s="416"/>
      <c r="C436" s="425"/>
      <c r="E436" s="407"/>
    </row>
    <row r="437" spans="1:5" s="406" customFormat="1">
      <c r="A437" s="403"/>
      <c r="B437" s="416"/>
      <c r="C437" s="425"/>
      <c r="E437" s="407"/>
    </row>
    <row r="438" spans="1:5" s="406" customFormat="1">
      <c r="A438" s="403"/>
      <c r="B438" s="416"/>
      <c r="C438" s="425"/>
      <c r="E438" s="407"/>
    </row>
    <row r="439" spans="1:5" s="406" customFormat="1">
      <c r="A439" s="403"/>
      <c r="B439" s="416"/>
      <c r="C439" s="425"/>
      <c r="E439" s="407"/>
    </row>
    <row r="440" spans="1:5" s="406" customFormat="1">
      <c r="A440" s="403"/>
      <c r="B440" s="416"/>
      <c r="C440" s="425"/>
      <c r="E440" s="407"/>
    </row>
    <row r="441" spans="1:5" s="406" customFormat="1">
      <c r="A441" s="403"/>
      <c r="B441" s="416"/>
      <c r="C441" s="425"/>
      <c r="E441" s="407"/>
    </row>
    <row r="442" spans="1:5" s="406" customFormat="1">
      <c r="A442" s="403"/>
      <c r="B442" s="416"/>
      <c r="C442" s="425"/>
      <c r="E442" s="407"/>
    </row>
    <row r="443" spans="1:5" s="406" customFormat="1">
      <c r="A443" s="403"/>
      <c r="B443" s="416"/>
      <c r="C443" s="425"/>
      <c r="E443" s="407"/>
    </row>
    <row r="444" spans="1:5" s="406" customFormat="1">
      <c r="A444" s="403"/>
      <c r="B444" s="416"/>
      <c r="C444" s="425"/>
      <c r="E444" s="407"/>
    </row>
    <row r="445" spans="1:5" s="406" customFormat="1">
      <c r="A445" s="403"/>
      <c r="B445" s="416"/>
      <c r="C445" s="425"/>
      <c r="E445" s="407"/>
    </row>
    <row r="446" spans="1:5" s="406" customFormat="1">
      <c r="A446" s="403"/>
      <c r="B446" s="416"/>
      <c r="C446" s="425"/>
      <c r="E446" s="407"/>
    </row>
    <row r="447" spans="1:5" s="406" customFormat="1">
      <c r="A447" s="403"/>
      <c r="B447" s="416"/>
      <c r="C447" s="425"/>
      <c r="E447" s="407"/>
    </row>
    <row r="448" spans="1:5" s="406" customFormat="1">
      <c r="A448" s="403"/>
      <c r="B448" s="416"/>
      <c r="C448" s="425"/>
      <c r="E448" s="407"/>
    </row>
    <row r="449" spans="1:5" s="406" customFormat="1">
      <c r="A449" s="403"/>
      <c r="B449" s="416"/>
      <c r="C449" s="425"/>
      <c r="E449" s="407"/>
    </row>
    <row r="450" spans="1:5" s="406" customFormat="1">
      <c r="A450" s="403"/>
      <c r="B450" s="416"/>
      <c r="C450" s="425"/>
      <c r="E450" s="407"/>
    </row>
    <row r="451" spans="1:5" s="406" customFormat="1">
      <c r="A451" s="403"/>
      <c r="B451" s="416"/>
      <c r="C451" s="425"/>
      <c r="E451" s="407"/>
    </row>
    <row r="452" spans="1:5" s="406" customFormat="1">
      <c r="A452" s="403"/>
      <c r="B452" s="416"/>
      <c r="C452" s="425"/>
      <c r="E452" s="407"/>
    </row>
    <row r="453" spans="1:5" s="406" customFormat="1">
      <c r="A453" s="403"/>
      <c r="B453" s="416"/>
      <c r="C453" s="425"/>
      <c r="E453" s="407"/>
    </row>
    <row r="454" spans="1:5" s="406" customFormat="1">
      <c r="A454" s="403"/>
      <c r="B454" s="416"/>
      <c r="C454" s="425"/>
      <c r="E454" s="407"/>
    </row>
    <row r="455" spans="1:5" s="406" customFormat="1">
      <c r="A455" s="403"/>
      <c r="B455" s="416"/>
      <c r="C455" s="425"/>
      <c r="E455" s="407"/>
    </row>
    <row r="456" spans="1:5" s="406" customFormat="1">
      <c r="A456" s="403"/>
      <c r="B456" s="416"/>
      <c r="C456" s="425"/>
      <c r="E456" s="407"/>
    </row>
    <row r="457" spans="1:5" s="406" customFormat="1">
      <c r="A457" s="403"/>
      <c r="B457" s="416"/>
      <c r="C457" s="425"/>
      <c r="E457" s="407"/>
    </row>
    <row r="458" spans="1:5" s="406" customFormat="1">
      <c r="A458" s="403"/>
      <c r="B458" s="416"/>
      <c r="C458" s="425"/>
      <c r="E458" s="407"/>
    </row>
    <row r="459" spans="1:5" s="406" customFormat="1">
      <c r="A459" s="403"/>
      <c r="B459" s="416"/>
      <c r="C459" s="425"/>
      <c r="E459" s="407"/>
    </row>
    <row r="460" spans="1:5" s="406" customFormat="1">
      <c r="A460" s="403"/>
      <c r="B460" s="416"/>
      <c r="C460" s="425"/>
      <c r="E460" s="407"/>
    </row>
    <row r="461" spans="1:5" s="406" customFormat="1">
      <c r="A461" s="403"/>
      <c r="B461" s="416"/>
      <c r="C461" s="425"/>
      <c r="E461" s="407"/>
    </row>
    <row r="462" spans="1:5" s="406" customFormat="1">
      <c r="A462" s="403"/>
      <c r="B462" s="430"/>
      <c r="C462" s="423"/>
      <c r="E462" s="407"/>
    </row>
    <row r="463" spans="1:5" s="406" customFormat="1">
      <c r="A463" s="403"/>
      <c r="B463" s="414"/>
      <c r="C463" s="425"/>
      <c r="E463" s="407"/>
    </row>
    <row r="464" spans="1:5" s="406" customFormat="1">
      <c r="A464" s="403"/>
      <c r="B464" s="416"/>
      <c r="C464" s="425"/>
      <c r="E464" s="407"/>
    </row>
    <row r="465" spans="1:5" s="406" customFormat="1">
      <c r="A465" s="403"/>
      <c r="B465" s="416"/>
      <c r="C465" s="425"/>
      <c r="E465" s="407"/>
    </row>
    <row r="466" spans="1:5" s="406" customFormat="1">
      <c r="A466" s="403"/>
      <c r="B466" s="416"/>
      <c r="C466" s="425"/>
      <c r="E466" s="407"/>
    </row>
    <row r="467" spans="1:5" s="406" customFormat="1">
      <c r="A467" s="403"/>
      <c r="B467" s="416"/>
      <c r="C467" s="425"/>
      <c r="E467" s="407"/>
    </row>
    <row r="468" spans="1:5" s="406" customFormat="1">
      <c r="A468" s="403"/>
      <c r="B468" s="416"/>
      <c r="C468" s="425"/>
      <c r="E468" s="407"/>
    </row>
    <row r="469" spans="1:5" s="406" customFormat="1">
      <c r="A469" s="403"/>
      <c r="B469" s="416"/>
      <c r="C469" s="425"/>
      <c r="E469" s="407"/>
    </row>
    <row r="470" spans="1:5" s="406" customFormat="1">
      <c r="A470" s="403"/>
      <c r="B470" s="416"/>
      <c r="C470" s="425"/>
      <c r="E470" s="407"/>
    </row>
    <row r="471" spans="1:5" s="406" customFormat="1">
      <c r="A471" s="403"/>
      <c r="B471" s="416"/>
      <c r="C471" s="425"/>
      <c r="E471" s="407"/>
    </row>
    <row r="472" spans="1:5" s="406" customFormat="1">
      <c r="A472" s="403"/>
      <c r="B472" s="416"/>
      <c r="C472" s="425"/>
      <c r="E472" s="407"/>
    </row>
    <row r="473" spans="1:5" s="406" customFormat="1">
      <c r="A473" s="403"/>
      <c r="B473" s="416"/>
      <c r="C473" s="425"/>
      <c r="E473" s="407"/>
    </row>
    <row r="474" spans="1:5" s="406" customFormat="1">
      <c r="A474" s="403"/>
      <c r="B474" s="416"/>
      <c r="C474" s="425"/>
      <c r="E474" s="407"/>
    </row>
    <row r="475" spans="1:5" s="406" customFormat="1">
      <c r="A475" s="403"/>
      <c r="B475" s="416"/>
      <c r="C475" s="425"/>
      <c r="E475" s="407"/>
    </row>
    <row r="476" spans="1:5" s="406" customFormat="1">
      <c r="A476" s="403"/>
      <c r="B476" s="416"/>
      <c r="C476" s="425"/>
      <c r="E476" s="407"/>
    </row>
    <row r="477" spans="1:5" s="406" customFormat="1">
      <c r="A477" s="403"/>
      <c r="B477" s="416"/>
      <c r="C477" s="425"/>
      <c r="E477" s="407"/>
    </row>
    <row r="478" spans="1:5" s="406" customFormat="1">
      <c r="A478" s="403"/>
      <c r="B478" s="416"/>
      <c r="C478" s="425"/>
      <c r="E478" s="407"/>
    </row>
    <row r="479" spans="1:5" s="406" customFormat="1">
      <c r="A479" s="403"/>
      <c r="B479" s="414"/>
      <c r="C479" s="425"/>
      <c r="E479" s="407"/>
    </row>
    <row r="480" spans="1:5" s="406" customFormat="1">
      <c r="A480" s="403"/>
      <c r="B480" s="416"/>
      <c r="C480" s="425"/>
      <c r="E480" s="407"/>
    </row>
    <row r="481" spans="1:5" s="406" customFormat="1">
      <c r="A481" s="403"/>
      <c r="B481" s="416"/>
      <c r="C481" s="425"/>
      <c r="E481" s="407"/>
    </row>
    <row r="482" spans="1:5" s="406" customFormat="1">
      <c r="A482" s="403"/>
      <c r="B482" s="416"/>
      <c r="C482" s="425"/>
      <c r="E482" s="407"/>
    </row>
    <row r="483" spans="1:5" s="406" customFormat="1">
      <c r="A483" s="403"/>
      <c r="B483" s="416"/>
      <c r="C483" s="425"/>
      <c r="E483" s="407"/>
    </row>
    <row r="484" spans="1:5" s="406" customFormat="1">
      <c r="A484" s="403"/>
      <c r="B484" s="414"/>
      <c r="C484" s="425"/>
      <c r="E484" s="407"/>
    </row>
    <row r="485" spans="1:5" s="406" customFormat="1">
      <c r="A485" s="403"/>
      <c r="B485" s="416"/>
      <c r="C485" s="425"/>
      <c r="E485" s="407"/>
    </row>
    <row r="486" spans="1:5" s="406" customFormat="1">
      <c r="A486" s="403"/>
      <c r="B486" s="416"/>
      <c r="C486" s="425"/>
      <c r="E486" s="407"/>
    </row>
    <row r="487" spans="1:5" s="406" customFormat="1">
      <c r="A487" s="403"/>
      <c r="B487" s="416"/>
      <c r="C487" s="425"/>
      <c r="E487" s="407"/>
    </row>
    <row r="488" spans="1:5" s="406" customFormat="1">
      <c r="A488" s="403"/>
      <c r="B488" s="416"/>
      <c r="C488" s="425"/>
      <c r="E488" s="407"/>
    </row>
    <row r="489" spans="1:5" s="406" customFormat="1">
      <c r="A489" s="403"/>
      <c r="B489" s="416"/>
      <c r="C489" s="425"/>
      <c r="E489" s="407"/>
    </row>
    <row r="490" spans="1:5" s="406" customFormat="1">
      <c r="A490" s="403"/>
      <c r="B490" s="416"/>
      <c r="C490" s="425"/>
      <c r="E490" s="407"/>
    </row>
    <row r="491" spans="1:5" s="406" customFormat="1">
      <c r="A491" s="403"/>
      <c r="B491" s="416"/>
      <c r="C491" s="425"/>
      <c r="E491" s="407"/>
    </row>
    <row r="492" spans="1:5" s="406" customFormat="1">
      <c r="A492" s="403"/>
      <c r="B492" s="416"/>
      <c r="C492" s="425"/>
      <c r="E492" s="407"/>
    </row>
    <row r="493" spans="1:5" s="406" customFormat="1">
      <c r="A493" s="403"/>
      <c r="B493" s="416"/>
      <c r="C493" s="425"/>
      <c r="E493" s="407"/>
    </row>
    <row r="494" spans="1:5" s="406" customFormat="1">
      <c r="A494" s="403"/>
      <c r="B494" s="416"/>
      <c r="C494" s="425"/>
      <c r="E494" s="407"/>
    </row>
    <row r="495" spans="1:5" s="406" customFormat="1">
      <c r="A495" s="403"/>
      <c r="B495" s="416"/>
      <c r="C495" s="425"/>
      <c r="E495" s="407"/>
    </row>
    <row r="496" spans="1:5" s="406" customFormat="1">
      <c r="A496" s="403"/>
      <c r="B496" s="416"/>
      <c r="C496" s="425"/>
      <c r="E496" s="407"/>
    </row>
    <row r="497" spans="1:5" s="406" customFormat="1">
      <c r="A497" s="403"/>
      <c r="B497" s="416"/>
      <c r="C497" s="420"/>
      <c r="E497" s="407"/>
    </row>
    <row r="498" spans="1:5" s="406" customFormat="1">
      <c r="A498" s="403"/>
      <c r="B498" s="416"/>
      <c r="C498" s="425"/>
      <c r="E498" s="407"/>
    </row>
    <row r="499" spans="1:5" s="406" customFormat="1">
      <c r="A499" s="403"/>
      <c r="B499" s="416"/>
      <c r="C499" s="425"/>
      <c r="E499" s="407"/>
    </row>
    <row r="500" spans="1:5" s="406" customFormat="1">
      <c r="A500" s="403"/>
      <c r="B500" s="416"/>
      <c r="C500" s="425"/>
      <c r="E500" s="407"/>
    </row>
    <row r="501" spans="1:5" s="406" customFormat="1">
      <c r="A501" s="403"/>
      <c r="B501" s="416"/>
      <c r="C501" s="425"/>
      <c r="E501" s="407"/>
    </row>
    <row r="502" spans="1:5" s="406" customFormat="1">
      <c r="A502" s="403"/>
      <c r="B502" s="416"/>
      <c r="C502" s="425"/>
      <c r="E502" s="407"/>
    </row>
    <row r="503" spans="1:5" s="406" customFormat="1">
      <c r="A503" s="403"/>
      <c r="B503" s="414"/>
      <c r="C503" s="425"/>
      <c r="E503" s="407"/>
    </row>
    <row r="504" spans="1:5" s="406" customFormat="1">
      <c r="A504" s="403"/>
      <c r="B504" s="416"/>
      <c r="C504" s="425"/>
      <c r="E504" s="407"/>
    </row>
    <row r="505" spans="1:5" s="406" customFormat="1">
      <c r="A505" s="403"/>
      <c r="B505" s="416"/>
      <c r="C505" s="425"/>
      <c r="E505" s="407"/>
    </row>
    <row r="506" spans="1:5" s="406" customFormat="1">
      <c r="A506" s="403"/>
      <c r="B506" s="416"/>
      <c r="C506" s="425"/>
      <c r="E506" s="407"/>
    </row>
    <row r="507" spans="1:5" s="406" customFormat="1">
      <c r="A507" s="403"/>
      <c r="B507" s="416"/>
      <c r="C507" s="425"/>
      <c r="E507" s="407"/>
    </row>
    <row r="508" spans="1:5" s="406" customFormat="1">
      <c r="A508" s="403"/>
      <c r="B508" s="416"/>
      <c r="C508" s="425"/>
      <c r="E508" s="407"/>
    </row>
    <row r="509" spans="1:5" s="406" customFormat="1">
      <c r="A509" s="403"/>
      <c r="B509" s="416"/>
      <c r="C509" s="425"/>
      <c r="E509" s="407"/>
    </row>
    <row r="510" spans="1:5" s="406" customFormat="1">
      <c r="A510" s="403"/>
      <c r="B510" s="416"/>
      <c r="C510" s="425"/>
      <c r="E510" s="407"/>
    </row>
    <row r="511" spans="1:5" s="406" customFormat="1">
      <c r="A511" s="403"/>
      <c r="B511" s="426"/>
      <c r="C511" s="427"/>
      <c r="E511" s="407"/>
    </row>
    <row r="512" spans="1:5" s="406" customFormat="1">
      <c r="A512" s="403"/>
      <c r="B512" s="414"/>
      <c r="C512" s="425"/>
      <c r="E512" s="407"/>
    </row>
    <row r="513" spans="1:5" s="406" customFormat="1">
      <c r="A513" s="403"/>
      <c r="B513" s="416"/>
      <c r="C513" s="425"/>
      <c r="E513" s="407"/>
    </row>
    <row r="514" spans="1:5" s="406" customFormat="1">
      <c r="A514" s="403"/>
      <c r="B514" s="416"/>
      <c r="C514" s="425"/>
      <c r="E514" s="407"/>
    </row>
    <row r="515" spans="1:5" s="406" customFormat="1">
      <c r="A515" s="403"/>
      <c r="B515" s="416"/>
      <c r="C515" s="425"/>
      <c r="E515" s="407"/>
    </row>
    <row r="516" spans="1:5" s="406" customFormat="1">
      <c r="A516" s="403"/>
      <c r="B516" s="416"/>
      <c r="C516" s="425"/>
      <c r="E516" s="407"/>
    </row>
    <row r="517" spans="1:5" s="406" customFormat="1">
      <c r="A517" s="403"/>
      <c r="B517" s="416"/>
      <c r="C517" s="425"/>
      <c r="E517" s="407"/>
    </row>
    <row r="518" spans="1:5" s="406" customFormat="1">
      <c r="A518" s="403"/>
      <c r="B518" s="416"/>
      <c r="C518" s="425"/>
      <c r="E518" s="407"/>
    </row>
    <row r="519" spans="1:5" s="406" customFormat="1">
      <c r="A519" s="403"/>
      <c r="B519" s="416"/>
      <c r="C519" s="425"/>
      <c r="E519" s="407"/>
    </row>
    <row r="520" spans="1:5" s="406" customFormat="1">
      <c r="A520" s="403"/>
      <c r="B520" s="416"/>
      <c r="C520" s="425"/>
      <c r="E520" s="407"/>
    </row>
    <row r="521" spans="1:5" s="406" customFormat="1">
      <c r="A521" s="403"/>
      <c r="B521" s="416"/>
      <c r="C521" s="425"/>
      <c r="E521" s="407"/>
    </row>
    <row r="522" spans="1:5" s="406" customFormat="1">
      <c r="A522" s="403"/>
      <c r="B522" s="416"/>
      <c r="C522" s="425"/>
      <c r="E522" s="407"/>
    </row>
    <row r="523" spans="1:5" s="406" customFormat="1">
      <c r="A523" s="403"/>
      <c r="B523" s="416"/>
      <c r="C523" s="425"/>
      <c r="E523" s="407"/>
    </row>
    <row r="524" spans="1:5" s="406" customFormat="1">
      <c r="A524" s="403"/>
      <c r="B524" s="414"/>
      <c r="C524" s="425"/>
      <c r="E524" s="407"/>
    </row>
    <row r="525" spans="1:5" s="406" customFormat="1">
      <c r="A525" s="403"/>
      <c r="B525" s="416"/>
      <c r="C525" s="425"/>
      <c r="E525" s="407"/>
    </row>
    <row r="526" spans="1:5" s="406" customFormat="1">
      <c r="A526" s="403"/>
      <c r="B526" s="416"/>
      <c r="C526" s="425"/>
      <c r="E526" s="407"/>
    </row>
    <row r="527" spans="1:5" s="406" customFormat="1">
      <c r="A527" s="403"/>
      <c r="B527" s="416"/>
      <c r="C527" s="425"/>
      <c r="E527" s="407"/>
    </row>
    <row r="528" spans="1:5" s="406" customFormat="1">
      <c r="A528" s="403"/>
      <c r="B528" s="416"/>
      <c r="C528" s="425"/>
      <c r="E528" s="407"/>
    </row>
    <row r="529" spans="1:5" s="406" customFormat="1">
      <c r="A529" s="403"/>
      <c r="B529" s="416"/>
      <c r="C529" s="425"/>
      <c r="E529" s="407"/>
    </row>
    <row r="530" spans="1:5" s="406" customFormat="1">
      <c r="A530" s="403"/>
      <c r="B530" s="416"/>
      <c r="C530" s="425"/>
      <c r="E530" s="407"/>
    </row>
    <row r="531" spans="1:5" s="406" customFormat="1">
      <c r="A531" s="403"/>
      <c r="B531" s="416"/>
      <c r="C531" s="425"/>
      <c r="E531" s="407"/>
    </row>
    <row r="532" spans="1:5" s="406" customFormat="1">
      <c r="A532" s="403"/>
      <c r="B532" s="416"/>
      <c r="C532" s="425"/>
      <c r="E532" s="407"/>
    </row>
    <row r="533" spans="1:5" s="406" customFormat="1">
      <c r="A533" s="403"/>
      <c r="B533" s="416"/>
      <c r="C533" s="425"/>
      <c r="E533" s="407"/>
    </row>
    <row r="534" spans="1:5" s="406" customFormat="1">
      <c r="A534" s="403"/>
      <c r="B534" s="416"/>
      <c r="C534" s="425"/>
      <c r="E534" s="407"/>
    </row>
    <row r="535" spans="1:5" s="406" customFormat="1">
      <c r="A535" s="403"/>
      <c r="B535" s="416"/>
      <c r="C535" s="425"/>
      <c r="E535" s="407"/>
    </row>
    <row r="536" spans="1:5" s="406" customFormat="1">
      <c r="A536" s="403"/>
      <c r="B536" s="416"/>
      <c r="C536" s="425"/>
      <c r="E536" s="407"/>
    </row>
    <row r="537" spans="1:5" s="406" customFormat="1">
      <c r="A537" s="403"/>
      <c r="B537" s="416"/>
      <c r="C537" s="425"/>
      <c r="E537" s="407"/>
    </row>
    <row r="538" spans="1:5" s="406" customFormat="1">
      <c r="A538" s="403"/>
      <c r="B538" s="416"/>
      <c r="C538" s="425"/>
      <c r="E538" s="407"/>
    </row>
    <row r="539" spans="1:5" s="406" customFormat="1">
      <c r="A539" s="403"/>
      <c r="B539" s="416"/>
      <c r="C539" s="425"/>
      <c r="E539" s="407"/>
    </row>
    <row r="540" spans="1:5" s="406" customFormat="1">
      <c r="A540" s="403"/>
      <c r="B540" s="416"/>
      <c r="C540" s="425"/>
      <c r="E540" s="407"/>
    </row>
    <row r="541" spans="1:5" s="406" customFormat="1">
      <c r="A541" s="403"/>
      <c r="B541" s="414"/>
      <c r="C541" s="425"/>
      <c r="E541" s="407"/>
    </row>
    <row r="542" spans="1:5" s="406" customFormat="1">
      <c r="A542" s="403"/>
      <c r="B542" s="426"/>
      <c r="C542" s="427"/>
      <c r="E542" s="407"/>
    </row>
    <row r="543" spans="1:5" s="406" customFormat="1">
      <c r="A543" s="403"/>
      <c r="B543" s="416"/>
      <c r="C543" s="425"/>
      <c r="E543" s="407"/>
    </row>
    <row r="544" spans="1:5" s="406" customFormat="1">
      <c r="A544" s="403"/>
      <c r="B544" s="426"/>
      <c r="C544" s="427"/>
      <c r="E544" s="407"/>
    </row>
    <row r="545" spans="1:5" s="406" customFormat="1">
      <c r="A545" s="403"/>
      <c r="B545" s="416"/>
      <c r="C545" s="425"/>
      <c r="E545" s="407"/>
    </row>
    <row r="546" spans="1:5" s="406" customFormat="1">
      <c r="A546" s="403"/>
      <c r="B546" s="426"/>
      <c r="C546" s="427"/>
      <c r="E546" s="407"/>
    </row>
    <row r="547" spans="1:5" s="406" customFormat="1">
      <c r="A547" s="403"/>
      <c r="B547" s="416"/>
      <c r="C547" s="425"/>
      <c r="E547" s="407"/>
    </row>
    <row r="548" spans="1:5" s="406" customFormat="1">
      <c r="A548" s="403"/>
      <c r="B548" s="426"/>
      <c r="C548" s="427"/>
      <c r="E548" s="407"/>
    </row>
    <row r="549" spans="1:5" s="406" customFormat="1">
      <c r="A549" s="403"/>
      <c r="B549" s="416"/>
      <c r="C549" s="425"/>
      <c r="E549" s="407"/>
    </row>
    <row r="550" spans="1:5" s="406" customFormat="1">
      <c r="A550" s="403"/>
      <c r="B550" s="416"/>
      <c r="C550" s="425"/>
      <c r="E550" s="407"/>
    </row>
    <row r="551" spans="1:5" s="406" customFormat="1">
      <c r="A551" s="403"/>
      <c r="B551" s="416"/>
      <c r="C551" s="425"/>
      <c r="E551" s="407"/>
    </row>
    <row r="552" spans="1:5" s="406" customFormat="1">
      <c r="A552" s="403"/>
      <c r="B552" s="416"/>
      <c r="C552" s="425"/>
      <c r="E552" s="407"/>
    </row>
    <row r="553" spans="1:5" s="406" customFormat="1">
      <c r="A553" s="403"/>
      <c r="B553" s="416"/>
      <c r="C553" s="425"/>
      <c r="E553" s="407"/>
    </row>
    <row r="554" spans="1:5" s="406" customFormat="1">
      <c r="A554" s="403"/>
      <c r="B554" s="416"/>
      <c r="C554" s="417"/>
      <c r="E554" s="407"/>
    </row>
    <row r="555" spans="1:5" s="406" customFormat="1">
      <c r="A555" s="431"/>
      <c r="B555" s="408"/>
      <c r="C555" s="409"/>
      <c r="E555" s="407"/>
    </row>
    <row r="556" spans="1:5" s="406" customFormat="1">
      <c r="A556" s="432"/>
      <c r="B556" s="426"/>
      <c r="C556" s="433"/>
      <c r="E556" s="407"/>
    </row>
    <row r="557" spans="1:5" s="406" customFormat="1">
      <c r="A557" s="432"/>
      <c r="B557" s="416"/>
      <c r="C557" s="417"/>
      <c r="E557" s="407"/>
    </row>
    <row r="558" spans="1:5" s="406" customFormat="1">
      <c r="A558" s="432"/>
      <c r="B558" s="414"/>
      <c r="C558" s="417"/>
      <c r="E558" s="407"/>
    </row>
    <row r="559" spans="1:5" s="406" customFormat="1">
      <c r="A559" s="432"/>
      <c r="B559" s="426"/>
      <c r="C559" s="433"/>
      <c r="E559" s="407"/>
    </row>
    <row r="560" spans="1:5" s="406" customFormat="1">
      <c r="A560" s="432"/>
      <c r="B560" s="416"/>
      <c r="C560" s="417"/>
      <c r="E560" s="407"/>
    </row>
    <row r="561" spans="1:5" s="406" customFormat="1">
      <c r="A561" s="432"/>
      <c r="B561" s="416"/>
      <c r="C561" s="417"/>
      <c r="E561" s="407"/>
    </row>
    <row r="562" spans="1:5" s="406" customFormat="1">
      <c r="A562" s="432"/>
      <c r="B562" s="416"/>
      <c r="C562" s="417"/>
      <c r="E562" s="407"/>
    </row>
    <row r="563" spans="1:5" s="406" customFormat="1">
      <c r="A563" s="432"/>
      <c r="B563" s="426"/>
      <c r="C563" s="433"/>
      <c r="E563" s="407"/>
    </row>
    <row r="564" spans="1:5" s="406" customFormat="1">
      <c r="A564" s="432"/>
      <c r="B564" s="416"/>
      <c r="C564" s="417"/>
      <c r="E564" s="407"/>
    </row>
    <row r="565" spans="1:5" s="406" customFormat="1">
      <c r="A565" s="432"/>
      <c r="B565" s="416"/>
      <c r="C565" s="417"/>
      <c r="E565" s="407"/>
    </row>
    <row r="566" spans="1:5" s="406" customFormat="1">
      <c r="A566" s="432"/>
      <c r="B566" s="426"/>
      <c r="C566" s="433"/>
      <c r="E566" s="407"/>
    </row>
    <row r="567" spans="1:5" s="406" customFormat="1">
      <c r="A567" s="432"/>
      <c r="B567" s="416"/>
      <c r="C567" s="417"/>
      <c r="E567" s="407"/>
    </row>
    <row r="568" spans="1:5" s="406" customFormat="1">
      <c r="A568" s="432"/>
      <c r="B568" s="426"/>
      <c r="C568" s="433"/>
      <c r="E568" s="407"/>
    </row>
    <row r="569" spans="1:5" s="406" customFormat="1">
      <c r="A569" s="432"/>
      <c r="B569" s="416"/>
      <c r="C569" s="417"/>
      <c r="E569" s="407"/>
    </row>
    <row r="570" spans="1:5" s="406" customFormat="1">
      <c r="A570" s="403"/>
      <c r="B570" s="428"/>
      <c r="C570" s="425"/>
      <c r="E570" s="407"/>
    </row>
    <row r="571" spans="1:5" s="406" customFormat="1">
      <c r="A571" s="403"/>
      <c r="B571" s="414"/>
      <c r="C571" s="433"/>
      <c r="E571" s="407"/>
    </row>
    <row r="572" spans="1:5" s="406" customFormat="1">
      <c r="A572" s="403"/>
      <c r="B572" s="426"/>
      <c r="C572" s="433"/>
      <c r="E572" s="407"/>
    </row>
    <row r="573" spans="1:5" s="406" customFormat="1">
      <c r="A573" s="403"/>
      <c r="B573" s="416"/>
      <c r="C573" s="417"/>
      <c r="E573" s="407"/>
    </row>
    <row r="574" spans="1:5" s="406" customFormat="1">
      <c r="A574" s="403"/>
      <c r="B574" s="416"/>
      <c r="C574" s="417"/>
      <c r="E574" s="407"/>
    </row>
    <row r="575" spans="1:5" s="406" customFormat="1">
      <c r="A575" s="403"/>
      <c r="B575" s="416"/>
      <c r="C575" s="417"/>
      <c r="E575" s="407"/>
    </row>
    <row r="576" spans="1:5" s="406" customFormat="1">
      <c r="A576" s="403"/>
      <c r="B576" s="416"/>
      <c r="C576" s="417"/>
      <c r="E576" s="407"/>
    </row>
    <row r="577" spans="1:5" s="406" customFormat="1">
      <c r="A577" s="403"/>
      <c r="B577" s="416"/>
      <c r="C577" s="417"/>
      <c r="E577" s="407"/>
    </row>
    <row r="578" spans="1:5" s="406" customFormat="1">
      <c r="A578" s="403"/>
      <c r="B578" s="416"/>
      <c r="C578" s="417"/>
      <c r="E578" s="407"/>
    </row>
    <row r="579" spans="1:5" s="406" customFormat="1">
      <c r="A579" s="403"/>
      <c r="B579" s="416"/>
      <c r="C579" s="417"/>
      <c r="E579" s="407"/>
    </row>
    <row r="580" spans="1:5" s="406" customFormat="1">
      <c r="A580" s="403"/>
      <c r="B580" s="416"/>
      <c r="C580" s="417"/>
      <c r="E580" s="407"/>
    </row>
    <row r="581" spans="1:5" s="406" customFormat="1">
      <c r="A581" s="403"/>
      <c r="B581" s="416"/>
      <c r="C581" s="417"/>
      <c r="E581" s="407"/>
    </row>
    <row r="582" spans="1:5" s="406" customFormat="1">
      <c r="A582" s="403"/>
      <c r="B582" s="416"/>
      <c r="C582" s="417"/>
      <c r="E582" s="407"/>
    </row>
    <row r="583" spans="1:5" s="406" customFormat="1">
      <c r="A583" s="403"/>
      <c r="B583" s="416"/>
      <c r="C583" s="417"/>
      <c r="E583" s="407"/>
    </row>
    <row r="584" spans="1:5" s="406" customFormat="1">
      <c r="A584" s="403"/>
      <c r="B584" s="416"/>
      <c r="C584" s="417"/>
      <c r="E584" s="407"/>
    </row>
    <row r="585" spans="1:5" s="406" customFormat="1">
      <c r="A585" s="403"/>
      <c r="B585" s="416"/>
      <c r="C585" s="417"/>
      <c r="E585" s="407"/>
    </row>
    <row r="586" spans="1:5" s="406" customFormat="1">
      <c r="A586" s="403"/>
      <c r="B586" s="426"/>
      <c r="C586" s="433"/>
      <c r="E586" s="407"/>
    </row>
    <row r="587" spans="1:5" s="406" customFormat="1" ht="25.5" customHeight="1">
      <c r="A587" s="403"/>
      <c r="B587" s="416"/>
      <c r="C587" s="417"/>
      <c r="E587" s="407"/>
    </row>
    <row r="588" spans="1:5" s="406" customFormat="1">
      <c r="A588" s="403"/>
      <c r="B588" s="416"/>
      <c r="C588" s="417"/>
      <c r="E588" s="407"/>
    </row>
    <row r="589" spans="1:5" s="406" customFormat="1">
      <c r="A589" s="403"/>
      <c r="B589" s="416"/>
      <c r="C589" s="417"/>
      <c r="E589" s="407"/>
    </row>
    <row r="590" spans="1:5" s="406" customFormat="1">
      <c r="A590" s="403"/>
      <c r="B590" s="416"/>
      <c r="C590" s="417"/>
      <c r="E590" s="407"/>
    </row>
    <row r="591" spans="1:5" s="406" customFormat="1">
      <c r="A591" s="403"/>
      <c r="B591" s="416"/>
      <c r="C591" s="417"/>
      <c r="E591" s="407"/>
    </row>
    <row r="592" spans="1:5" s="406" customFormat="1" ht="30.75" customHeight="1">
      <c r="A592" s="403"/>
      <c r="B592" s="416"/>
      <c r="C592" s="417"/>
      <c r="E592" s="407"/>
    </row>
    <row r="593" spans="1:5" s="406" customFormat="1">
      <c r="A593" s="403"/>
      <c r="B593" s="416"/>
      <c r="C593" s="417"/>
      <c r="E593" s="407"/>
    </row>
    <row r="594" spans="1:5" s="406" customFormat="1">
      <c r="A594" s="403"/>
      <c r="B594" s="416"/>
      <c r="C594" s="417"/>
      <c r="E594" s="407"/>
    </row>
    <row r="595" spans="1:5" s="406" customFormat="1">
      <c r="A595" s="403"/>
      <c r="B595" s="416"/>
      <c r="C595" s="417"/>
      <c r="E595" s="407"/>
    </row>
    <row r="596" spans="1:5" s="406" customFormat="1">
      <c r="A596" s="403"/>
      <c r="B596" s="416"/>
      <c r="C596" s="417"/>
      <c r="E596" s="407"/>
    </row>
    <row r="597" spans="1:5" s="406" customFormat="1">
      <c r="A597" s="403"/>
      <c r="B597" s="416"/>
      <c r="C597" s="417"/>
      <c r="E597" s="407"/>
    </row>
    <row r="598" spans="1:5" s="406" customFormat="1" ht="15" customHeight="1">
      <c r="A598" s="403"/>
      <c r="B598" s="416"/>
      <c r="C598" s="417"/>
      <c r="E598" s="407"/>
    </row>
    <row r="599" spans="1:5" s="406" customFormat="1" ht="15" customHeight="1">
      <c r="A599" s="403"/>
      <c r="B599" s="416"/>
      <c r="C599" s="417"/>
      <c r="E599" s="407"/>
    </row>
    <row r="600" spans="1:5" s="406" customFormat="1" ht="15" customHeight="1">
      <c r="A600" s="403"/>
      <c r="B600" s="416"/>
      <c r="C600" s="417"/>
      <c r="E600" s="407"/>
    </row>
    <row r="601" spans="1:5" s="406" customFormat="1" ht="15" customHeight="1">
      <c r="A601" s="403"/>
      <c r="B601" s="416"/>
      <c r="C601" s="417"/>
      <c r="E601" s="407"/>
    </row>
    <row r="602" spans="1:5" s="406" customFormat="1" ht="15" customHeight="1">
      <c r="A602" s="403"/>
      <c r="B602" s="414"/>
      <c r="C602" s="433"/>
      <c r="E602" s="407"/>
    </row>
    <row r="603" spans="1:5" s="406" customFormat="1" ht="15" customHeight="1">
      <c r="A603" s="403"/>
      <c r="B603" s="426"/>
      <c r="C603" s="433"/>
      <c r="E603" s="407"/>
    </row>
    <row r="604" spans="1:5" s="406" customFormat="1" ht="15" customHeight="1">
      <c r="A604" s="432"/>
      <c r="B604" s="416"/>
      <c r="C604" s="417"/>
      <c r="E604" s="407"/>
    </row>
    <row r="605" spans="1:5" s="406" customFormat="1" ht="15" customHeight="1">
      <c r="A605" s="403"/>
      <c r="B605" s="416"/>
      <c r="C605" s="417"/>
      <c r="E605" s="407"/>
    </row>
    <row r="606" spans="1:5" s="406" customFormat="1" ht="15" customHeight="1">
      <c r="A606" s="432"/>
      <c r="B606" s="416"/>
      <c r="C606" s="417"/>
      <c r="E606" s="407"/>
    </row>
    <row r="607" spans="1:5" s="406" customFormat="1" ht="15" customHeight="1">
      <c r="A607" s="403"/>
      <c r="B607" s="416"/>
      <c r="C607" s="417"/>
      <c r="E607" s="407"/>
    </row>
    <row r="608" spans="1:5" s="406" customFormat="1" ht="15" customHeight="1">
      <c r="A608" s="432"/>
      <c r="B608" s="416"/>
      <c r="C608" s="417"/>
      <c r="E608" s="407"/>
    </row>
    <row r="609" spans="1:5" s="406" customFormat="1" ht="15" customHeight="1">
      <c r="A609" s="403"/>
      <c r="B609" s="416"/>
      <c r="C609" s="417"/>
      <c r="E609" s="407"/>
    </row>
    <row r="610" spans="1:5" s="406" customFormat="1" ht="15" customHeight="1">
      <c r="A610" s="432"/>
      <c r="B610" s="416"/>
      <c r="C610" s="417"/>
      <c r="E610" s="407"/>
    </row>
    <row r="611" spans="1:5" s="406" customFormat="1" ht="15" customHeight="1">
      <c r="A611" s="403"/>
      <c r="B611" s="416"/>
      <c r="C611" s="417"/>
      <c r="E611" s="407"/>
    </row>
    <row r="612" spans="1:5" s="406" customFormat="1" ht="15" customHeight="1">
      <c r="A612" s="432"/>
      <c r="B612" s="416"/>
      <c r="C612" s="417"/>
      <c r="E612" s="407"/>
    </row>
    <row r="613" spans="1:5" s="406" customFormat="1" ht="15" customHeight="1">
      <c r="A613" s="403"/>
      <c r="B613" s="416"/>
      <c r="C613" s="417"/>
      <c r="E613" s="407"/>
    </row>
    <row r="614" spans="1:5" s="406" customFormat="1" ht="15" customHeight="1">
      <c r="A614" s="432"/>
      <c r="B614" s="416"/>
      <c r="C614" s="417"/>
      <c r="E614" s="407"/>
    </row>
    <row r="615" spans="1:5" s="406" customFormat="1" ht="15" customHeight="1">
      <c r="A615" s="403"/>
      <c r="B615" s="416"/>
      <c r="C615" s="417"/>
      <c r="E615" s="407"/>
    </row>
    <row r="616" spans="1:5" s="406" customFormat="1" ht="15" customHeight="1">
      <c r="A616" s="432"/>
      <c r="B616" s="416"/>
      <c r="C616" s="417"/>
      <c r="E616" s="407"/>
    </row>
    <row r="617" spans="1:5" s="406" customFormat="1" ht="15" customHeight="1">
      <c r="A617" s="403"/>
      <c r="B617" s="416"/>
      <c r="C617" s="417"/>
      <c r="E617" s="407"/>
    </row>
    <row r="618" spans="1:5" s="406" customFormat="1" ht="15" customHeight="1">
      <c r="A618" s="432"/>
      <c r="B618" s="416"/>
      <c r="C618" s="417"/>
      <c r="E618" s="407"/>
    </row>
    <row r="619" spans="1:5" s="406" customFormat="1" ht="15" customHeight="1">
      <c r="A619" s="403"/>
      <c r="B619" s="416"/>
      <c r="C619" s="417"/>
      <c r="E619" s="407"/>
    </row>
    <row r="620" spans="1:5" s="406" customFormat="1" ht="15" customHeight="1">
      <c r="A620" s="432"/>
      <c r="B620" s="416"/>
      <c r="C620" s="417"/>
      <c r="E620" s="407"/>
    </row>
    <row r="621" spans="1:5" s="406" customFormat="1" ht="15" customHeight="1">
      <c r="A621" s="403"/>
      <c r="B621" s="416"/>
      <c r="C621" s="417"/>
      <c r="E621" s="407"/>
    </row>
    <row r="622" spans="1:5" s="406" customFormat="1" ht="15" customHeight="1">
      <c r="A622" s="432"/>
      <c r="B622" s="416"/>
      <c r="C622" s="417"/>
      <c r="E622" s="407"/>
    </row>
    <row r="623" spans="1:5" s="406" customFormat="1" ht="15" customHeight="1">
      <c r="A623" s="432"/>
      <c r="B623" s="426"/>
      <c r="C623" s="433"/>
      <c r="E623" s="407"/>
    </row>
    <row r="624" spans="1:5" s="406" customFormat="1" ht="15" customHeight="1">
      <c r="A624" s="432"/>
      <c r="B624" s="416"/>
      <c r="C624" s="417"/>
      <c r="E624" s="407"/>
    </row>
    <row r="625" spans="1:5" s="406" customFormat="1" ht="15" customHeight="1">
      <c r="A625" s="432"/>
      <c r="B625" s="416"/>
      <c r="C625" s="417"/>
      <c r="E625" s="407"/>
    </row>
    <row r="626" spans="1:5" s="406" customFormat="1" ht="15" customHeight="1">
      <c r="A626" s="432"/>
      <c r="B626" s="416"/>
      <c r="C626" s="417"/>
      <c r="E626" s="407"/>
    </row>
    <row r="627" spans="1:5" s="406" customFormat="1" ht="15" customHeight="1">
      <c r="A627" s="432"/>
      <c r="B627" s="416"/>
      <c r="C627" s="417"/>
      <c r="E627" s="407"/>
    </row>
    <row r="628" spans="1:5" s="406" customFormat="1" ht="15" customHeight="1">
      <c r="A628" s="432"/>
      <c r="B628" s="416"/>
      <c r="C628" s="417"/>
      <c r="E628" s="407"/>
    </row>
    <row r="629" spans="1:5" s="406" customFormat="1" ht="15" customHeight="1">
      <c r="A629" s="432"/>
      <c r="B629" s="416"/>
      <c r="C629" s="417"/>
      <c r="E629" s="407"/>
    </row>
    <row r="630" spans="1:5" s="406" customFormat="1" ht="15" customHeight="1">
      <c r="A630" s="403"/>
      <c r="B630" s="434"/>
      <c r="C630" s="405"/>
      <c r="E630" s="407"/>
    </row>
    <row r="631" spans="1:5" s="406" customFormat="1" ht="15" customHeight="1">
      <c r="C631" s="435"/>
    </row>
    <row r="632" spans="1:5" s="406" customFormat="1" ht="15" customHeight="1">
      <c r="C632" s="435"/>
    </row>
    <row r="633" spans="1:5" s="406" customFormat="1" ht="15" customHeight="1">
      <c r="C633" s="435"/>
    </row>
    <row r="634" spans="1:5" s="406" customFormat="1" ht="15" customHeight="1">
      <c r="C634" s="435"/>
    </row>
    <row r="635" spans="1:5" s="406" customFormat="1" ht="15" customHeight="1">
      <c r="C635" s="435"/>
    </row>
    <row r="636" spans="1:5" s="406" customFormat="1" ht="15" customHeight="1">
      <c r="C636" s="435"/>
    </row>
    <row r="637" spans="1:5" s="406" customFormat="1" ht="15" customHeight="1">
      <c r="C637" s="435"/>
    </row>
    <row r="638" spans="1:5" s="406" customFormat="1" ht="15" customHeight="1">
      <c r="C638" s="435"/>
    </row>
    <row r="639" spans="1:5" s="406" customFormat="1" ht="15" customHeight="1">
      <c r="C639" s="435"/>
    </row>
    <row r="640" spans="1:5" s="406" customFormat="1" ht="15" customHeight="1">
      <c r="C640" s="435"/>
    </row>
    <row r="641" spans="3:3" s="406" customFormat="1" ht="15" customHeight="1">
      <c r="C641" s="435"/>
    </row>
    <row r="642" spans="3:3" s="406" customFormat="1" ht="15" customHeight="1">
      <c r="C642" s="435"/>
    </row>
    <row r="643" spans="3:3" s="406" customFormat="1" ht="15" customHeight="1">
      <c r="C643" s="435"/>
    </row>
    <row r="644" spans="3:3" s="406" customFormat="1" ht="15" customHeight="1">
      <c r="C644" s="435"/>
    </row>
    <row r="645" spans="3:3" s="406" customFormat="1" ht="15" customHeight="1">
      <c r="C645" s="435"/>
    </row>
    <row r="646" spans="3:3" s="406" customFormat="1" ht="15" customHeight="1">
      <c r="C646" s="435"/>
    </row>
    <row r="647" spans="3:3" s="406" customFormat="1" ht="15" customHeight="1">
      <c r="C647" s="435"/>
    </row>
    <row r="648" spans="3:3" s="406" customFormat="1" ht="15" customHeight="1">
      <c r="C648" s="435"/>
    </row>
    <row r="649" spans="3:3" s="406" customFormat="1" ht="15" customHeight="1">
      <c r="C649" s="435"/>
    </row>
    <row r="650" spans="3:3" s="406" customFormat="1" ht="15" customHeight="1">
      <c r="C650" s="435"/>
    </row>
    <row r="651" spans="3:3" s="406" customFormat="1" ht="15" customHeight="1">
      <c r="C651" s="435"/>
    </row>
    <row r="652" spans="3:3" s="406" customFormat="1" ht="15" customHeight="1">
      <c r="C652" s="435"/>
    </row>
    <row r="653" spans="3:3" s="406" customFormat="1" ht="15" customHeight="1">
      <c r="C653" s="435"/>
    </row>
    <row r="654" spans="3:3" s="406" customFormat="1" ht="15" customHeight="1">
      <c r="C654" s="435"/>
    </row>
    <row r="655" spans="3:3" s="406" customFormat="1" ht="15" customHeight="1">
      <c r="C655" s="435"/>
    </row>
    <row r="656" spans="3:3" s="406" customFormat="1" ht="15" customHeight="1">
      <c r="C656" s="435"/>
    </row>
    <row r="657" spans="3:3" s="406" customFormat="1" ht="15" customHeight="1">
      <c r="C657" s="435"/>
    </row>
    <row r="658" spans="3:3" s="406" customFormat="1" ht="15" customHeight="1">
      <c r="C658" s="435"/>
    </row>
    <row r="659" spans="3:3" s="406" customFormat="1" ht="15" customHeight="1">
      <c r="C659" s="435"/>
    </row>
    <row r="660" spans="3:3" s="406" customFormat="1" ht="15" customHeight="1">
      <c r="C660" s="435"/>
    </row>
    <row r="661" spans="3:3" s="406" customFormat="1" ht="15" customHeight="1">
      <c r="C661" s="435"/>
    </row>
    <row r="662" spans="3:3" s="406" customFormat="1" ht="15" customHeight="1">
      <c r="C662" s="435"/>
    </row>
    <row r="663" spans="3:3" s="406" customFormat="1" ht="15" customHeight="1">
      <c r="C663" s="435"/>
    </row>
    <row r="664" spans="3:3" s="406" customFormat="1" ht="15" customHeight="1">
      <c r="C664" s="435"/>
    </row>
    <row r="665" spans="3:3" s="406" customFormat="1" ht="15" customHeight="1">
      <c r="C665" s="435"/>
    </row>
    <row r="666" spans="3:3" s="406" customFormat="1" ht="15" customHeight="1">
      <c r="C666" s="435"/>
    </row>
    <row r="667" spans="3:3" s="406" customFormat="1" ht="15" customHeight="1">
      <c r="C667" s="435"/>
    </row>
    <row r="668" spans="3:3" s="406" customFormat="1" ht="15" customHeight="1">
      <c r="C668" s="435"/>
    </row>
    <row r="669" spans="3:3" s="406" customFormat="1" ht="15" customHeight="1">
      <c r="C669" s="435"/>
    </row>
    <row r="670" spans="3:3" s="406" customFormat="1" ht="15" customHeight="1">
      <c r="C670" s="435"/>
    </row>
    <row r="671" spans="3:3" s="406" customFormat="1" ht="15" customHeight="1">
      <c r="C671" s="435"/>
    </row>
    <row r="672" spans="3:3" s="406" customFormat="1" ht="15" customHeight="1">
      <c r="C672" s="435"/>
    </row>
    <row r="673" spans="3:3" s="406" customFormat="1" ht="15" customHeight="1">
      <c r="C673" s="435"/>
    </row>
    <row r="674" spans="3:3" s="406" customFormat="1" ht="15" customHeight="1">
      <c r="C674" s="435"/>
    </row>
    <row r="675" spans="3:3" s="406" customFormat="1" ht="15" customHeight="1">
      <c r="C675" s="435"/>
    </row>
    <row r="676" spans="3:3" s="406" customFormat="1" ht="15" customHeight="1">
      <c r="C676" s="435"/>
    </row>
    <row r="677" spans="3:3" s="406" customFormat="1" ht="15" customHeight="1">
      <c r="C677" s="435"/>
    </row>
    <row r="678" spans="3:3" s="406" customFormat="1" ht="15" customHeight="1">
      <c r="C678" s="435"/>
    </row>
    <row r="679" spans="3:3" s="406" customFormat="1" ht="15" customHeight="1">
      <c r="C679" s="435"/>
    </row>
    <row r="680" spans="3:3" s="406" customFormat="1" ht="15" customHeight="1">
      <c r="C680" s="435"/>
    </row>
    <row r="681" spans="3:3" s="406" customFormat="1" ht="15" customHeight="1">
      <c r="C681" s="435"/>
    </row>
    <row r="682" spans="3:3" s="406" customFormat="1" ht="15" customHeight="1">
      <c r="C682" s="435"/>
    </row>
    <row r="683" spans="3:3" s="406" customFormat="1" ht="15" customHeight="1">
      <c r="C683" s="435"/>
    </row>
    <row r="684" spans="3:3" s="406" customFormat="1" ht="15" customHeight="1">
      <c r="C684" s="435"/>
    </row>
    <row r="685" spans="3:3" s="406" customFormat="1" ht="15" customHeight="1">
      <c r="C685" s="435"/>
    </row>
    <row r="686" spans="3:3" s="406" customFormat="1" ht="15" customHeight="1">
      <c r="C686" s="435"/>
    </row>
    <row r="687" spans="3:3" s="406" customFormat="1" ht="15" customHeight="1">
      <c r="C687" s="435"/>
    </row>
    <row r="688" spans="3:3" s="406" customFormat="1" ht="15" customHeight="1">
      <c r="C688" s="435"/>
    </row>
    <row r="689" spans="3:3" s="406" customFormat="1" ht="15" customHeight="1">
      <c r="C689" s="435"/>
    </row>
    <row r="690" spans="3:3" s="406" customFormat="1" ht="15" customHeight="1">
      <c r="C690" s="435"/>
    </row>
    <row r="691" spans="3:3" s="406" customFormat="1" ht="15" customHeight="1">
      <c r="C691" s="435"/>
    </row>
    <row r="692" spans="3:3" s="406" customFormat="1" ht="15" customHeight="1">
      <c r="C692" s="435"/>
    </row>
    <row r="693" spans="3:3" s="406" customFormat="1" ht="15" customHeight="1">
      <c r="C693" s="435"/>
    </row>
    <row r="694" spans="3:3" s="406" customFormat="1" ht="15" customHeight="1">
      <c r="C694" s="435"/>
    </row>
    <row r="695" spans="3:3" s="406" customFormat="1" ht="15" customHeight="1">
      <c r="C695" s="435"/>
    </row>
    <row r="696" spans="3:3" s="406" customFormat="1" ht="15" customHeight="1">
      <c r="C696" s="435"/>
    </row>
    <row r="697" spans="3:3" s="406" customFormat="1" ht="15" customHeight="1">
      <c r="C697" s="435"/>
    </row>
    <row r="698" spans="3:3" s="406" customFormat="1" ht="15" customHeight="1">
      <c r="C698" s="435"/>
    </row>
    <row r="699" spans="3:3" s="406" customFormat="1" ht="15" customHeight="1">
      <c r="C699" s="435"/>
    </row>
    <row r="700" spans="3:3" s="406" customFormat="1" ht="15" customHeight="1">
      <c r="C700" s="435"/>
    </row>
    <row r="701" spans="3:3" s="406" customFormat="1" ht="15" customHeight="1">
      <c r="C701" s="435"/>
    </row>
    <row r="702" spans="3:3" s="406" customFormat="1" ht="15" customHeight="1">
      <c r="C702" s="435"/>
    </row>
    <row r="703" spans="3:3" s="406" customFormat="1" ht="15" customHeight="1">
      <c r="C703" s="435"/>
    </row>
    <row r="704" spans="3:3" s="406" customFormat="1" ht="15" customHeight="1">
      <c r="C704" s="435"/>
    </row>
    <row r="705" spans="3:3" s="406" customFormat="1" ht="15" customHeight="1">
      <c r="C705" s="435"/>
    </row>
    <row r="706" spans="3:3" s="406" customFormat="1" ht="15" customHeight="1">
      <c r="C706" s="435"/>
    </row>
    <row r="707" spans="3:3" s="406" customFormat="1" ht="15" customHeight="1">
      <c r="C707" s="435"/>
    </row>
    <row r="708" spans="3:3" s="406" customFormat="1" ht="15" customHeight="1">
      <c r="C708" s="435"/>
    </row>
    <row r="709" spans="3:3" s="406" customFormat="1" ht="15" customHeight="1">
      <c r="C709" s="435"/>
    </row>
    <row r="710" spans="3:3" s="406" customFormat="1" ht="15" customHeight="1">
      <c r="C710" s="435"/>
    </row>
    <row r="711" spans="3:3" s="406" customFormat="1" ht="15" customHeight="1">
      <c r="C711" s="435"/>
    </row>
    <row r="712" spans="3:3" s="406" customFormat="1" ht="15" customHeight="1">
      <c r="C712" s="435"/>
    </row>
    <row r="713" spans="3:3" s="406" customFormat="1" ht="15" customHeight="1">
      <c r="C713" s="435"/>
    </row>
    <row r="714" spans="3:3" s="406" customFormat="1" ht="15" customHeight="1">
      <c r="C714" s="435"/>
    </row>
    <row r="715" spans="3:3" s="406" customFormat="1" ht="15" customHeight="1">
      <c r="C715" s="435"/>
    </row>
    <row r="716" spans="3:3" s="406" customFormat="1" ht="15" customHeight="1">
      <c r="C716" s="435"/>
    </row>
    <row r="717" spans="3:3" s="406" customFormat="1">
      <c r="C717" s="435"/>
    </row>
    <row r="718" spans="3:3" s="406" customFormat="1">
      <c r="C718" s="435"/>
    </row>
    <row r="719" spans="3:3" s="406" customFormat="1">
      <c r="C719" s="435"/>
    </row>
    <row r="720" spans="3:3" s="406" customFormat="1">
      <c r="C720" s="435"/>
    </row>
    <row r="721" spans="3:3" s="406" customFormat="1">
      <c r="C721" s="435"/>
    </row>
    <row r="722" spans="3:3" s="406" customFormat="1">
      <c r="C722" s="435"/>
    </row>
    <row r="723" spans="3:3" s="406" customFormat="1">
      <c r="C723" s="435"/>
    </row>
    <row r="724" spans="3:3" s="406" customFormat="1">
      <c r="C724" s="435"/>
    </row>
    <row r="725" spans="3:3" s="406" customFormat="1">
      <c r="C725" s="435"/>
    </row>
    <row r="726" spans="3:3" s="406" customFormat="1">
      <c r="C726" s="435"/>
    </row>
    <row r="727" spans="3:3" s="406" customFormat="1">
      <c r="C727" s="435"/>
    </row>
    <row r="728" spans="3:3" s="406" customFormat="1">
      <c r="C728" s="435"/>
    </row>
    <row r="729" spans="3:3" s="406" customFormat="1">
      <c r="C729" s="435"/>
    </row>
    <row r="730" spans="3:3" s="406" customFormat="1">
      <c r="C730" s="435"/>
    </row>
    <row r="731" spans="3:3" s="406" customFormat="1">
      <c r="C731" s="435"/>
    </row>
    <row r="732" spans="3:3" s="406" customFormat="1">
      <c r="C732" s="435"/>
    </row>
    <row r="733" spans="3:3" s="406" customFormat="1">
      <c r="C733" s="435"/>
    </row>
    <row r="734" spans="3:3" s="406" customFormat="1">
      <c r="C734" s="435"/>
    </row>
    <row r="735" spans="3:3" s="406" customFormat="1">
      <c r="C735" s="435"/>
    </row>
    <row r="736" spans="3:3" s="406" customFormat="1">
      <c r="C736" s="435"/>
    </row>
    <row r="737" spans="3:3" s="406" customFormat="1">
      <c r="C737" s="435"/>
    </row>
    <row r="738" spans="3:3" s="406" customFormat="1">
      <c r="C738" s="435"/>
    </row>
    <row r="739" spans="3:3" s="406" customFormat="1">
      <c r="C739" s="435"/>
    </row>
    <row r="740" spans="3:3" s="406" customFormat="1">
      <c r="C740" s="435"/>
    </row>
    <row r="741" spans="3:3" s="406" customFormat="1">
      <c r="C741" s="435"/>
    </row>
    <row r="742" spans="3:3" s="406" customFormat="1">
      <c r="C742" s="435"/>
    </row>
    <row r="743" spans="3:3" s="406" customFormat="1">
      <c r="C743" s="435"/>
    </row>
    <row r="744" spans="3:3" s="406" customFormat="1">
      <c r="C744" s="435"/>
    </row>
    <row r="745" spans="3:3" s="406" customFormat="1">
      <c r="C745" s="435"/>
    </row>
    <row r="746" spans="3:3" s="406" customFormat="1">
      <c r="C746" s="435"/>
    </row>
    <row r="747" spans="3:3" s="406" customFormat="1">
      <c r="C747" s="435"/>
    </row>
    <row r="748" spans="3:3" s="406" customFormat="1">
      <c r="C748" s="435"/>
    </row>
    <row r="749" spans="3:3" s="406" customFormat="1">
      <c r="C749" s="435"/>
    </row>
    <row r="750" spans="3:3" s="406" customFormat="1">
      <c r="C750" s="435"/>
    </row>
    <row r="751" spans="3:3" s="406" customFormat="1">
      <c r="C751" s="435"/>
    </row>
    <row r="752" spans="3:3" s="406" customFormat="1">
      <c r="C752" s="435"/>
    </row>
    <row r="753" spans="3:3" s="406" customFormat="1">
      <c r="C753" s="435"/>
    </row>
    <row r="754" spans="3:3" s="406" customFormat="1">
      <c r="C754" s="435"/>
    </row>
    <row r="755" spans="3:3" s="406" customFormat="1">
      <c r="C755" s="435"/>
    </row>
    <row r="756" spans="3:3" s="406" customFormat="1">
      <c r="C756" s="435"/>
    </row>
    <row r="757" spans="3:3" s="406" customFormat="1">
      <c r="C757" s="435"/>
    </row>
    <row r="758" spans="3:3" s="406" customFormat="1">
      <c r="C758" s="435"/>
    </row>
    <row r="759" spans="3:3" s="406" customFormat="1">
      <c r="C759" s="435"/>
    </row>
    <row r="760" spans="3:3" s="406" customFormat="1">
      <c r="C760" s="435"/>
    </row>
    <row r="761" spans="3:3" s="406" customFormat="1">
      <c r="C761" s="435"/>
    </row>
    <row r="762" spans="3:3" s="406" customFormat="1">
      <c r="C762" s="435"/>
    </row>
    <row r="763" spans="3:3" s="406" customFormat="1">
      <c r="C763" s="435"/>
    </row>
    <row r="764" spans="3:3" s="406" customFormat="1">
      <c r="C764" s="435"/>
    </row>
    <row r="765" spans="3:3" s="406" customFormat="1">
      <c r="C765" s="435"/>
    </row>
    <row r="766" spans="3:3" s="406" customFormat="1">
      <c r="C766" s="435"/>
    </row>
    <row r="767" spans="3:3" s="406" customFormat="1">
      <c r="C767" s="435"/>
    </row>
    <row r="768" spans="3:3" s="406" customFormat="1">
      <c r="C768" s="435"/>
    </row>
    <row r="769" spans="3:3" s="406" customFormat="1">
      <c r="C769" s="435"/>
    </row>
    <row r="770" spans="3:3" s="406" customFormat="1">
      <c r="C770" s="435"/>
    </row>
    <row r="771" spans="3:3" s="406" customFormat="1">
      <c r="C771" s="435"/>
    </row>
    <row r="772" spans="3:3" s="406" customFormat="1">
      <c r="C772" s="435"/>
    </row>
    <row r="773" spans="3:3" s="406" customFormat="1">
      <c r="C773" s="435"/>
    </row>
    <row r="774" spans="3:3" s="406" customFormat="1">
      <c r="C774" s="435"/>
    </row>
    <row r="775" spans="3:3" s="406" customFormat="1">
      <c r="C775" s="435"/>
    </row>
    <row r="776" spans="3:3" s="406" customFormat="1">
      <c r="C776" s="435"/>
    </row>
    <row r="777" spans="3:3" s="406" customFormat="1">
      <c r="C777" s="435"/>
    </row>
    <row r="778" spans="3:3" s="406" customFormat="1">
      <c r="C778" s="435"/>
    </row>
    <row r="779" spans="3:3" s="406" customFormat="1">
      <c r="C779" s="435"/>
    </row>
    <row r="780" spans="3:3" s="406" customFormat="1">
      <c r="C780" s="435"/>
    </row>
    <row r="781" spans="3:3" s="406" customFormat="1">
      <c r="C781" s="435"/>
    </row>
    <row r="782" spans="3:3" s="406" customFormat="1">
      <c r="C782" s="435"/>
    </row>
    <row r="783" spans="3:3" s="406" customFormat="1">
      <c r="C783" s="435"/>
    </row>
    <row r="784" spans="3:3" s="406" customFormat="1">
      <c r="C784" s="435"/>
    </row>
    <row r="785" spans="3:3" s="406" customFormat="1">
      <c r="C785" s="435"/>
    </row>
    <row r="786" spans="3:3" s="406" customFormat="1">
      <c r="C786" s="435"/>
    </row>
    <row r="787" spans="3:3" s="406" customFormat="1">
      <c r="C787" s="435"/>
    </row>
    <row r="788" spans="3:3" s="406" customFormat="1">
      <c r="C788" s="435"/>
    </row>
    <row r="789" spans="3:3" s="406" customFormat="1">
      <c r="C789" s="435"/>
    </row>
    <row r="790" spans="3:3" s="406" customFormat="1">
      <c r="C790" s="435"/>
    </row>
    <row r="791" spans="3:3" s="406" customFormat="1">
      <c r="C791" s="435"/>
    </row>
    <row r="792" spans="3:3" s="406" customFormat="1">
      <c r="C792" s="435"/>
    </row>
    <row r="793" spans="3:3" s="406" customFormat="1">
      <c r="C793" s="435"/>
    </row>
    <row r="794" spans="3:3" s="406" customFormat="1">
      <c r="C794" s="435"/>
    </row>
    <row r="795" spans="3:3" s="406" customFormat="1">
      <c r="C795" s="435"/>
    </row>
    <row r="796" spans="3:3" s="406" customFormat="1">
      <c r="C796" s="435"/>
    </row>
    <row r="797" spans="3:3" s="406" customFormat="1">
      <c r="C797" s="435"/>
    </row>
    <row r="798" spans="3:3" s="406" customFormat="1">
      <c r="C798" s="435"/>
    </row>
    <row r="799" spans="3:3" s="406" customFormat="1">
      <c r="C799" s="435"/>
    </row>
    <row r="800" spans="3:3" s="406" customFormat="1">
      <c r="C800" s="435"/>
    </row>
    <row r="801" spans="3:3" s="406" customFormat="1">
      <c r="C801" s="435"/>
    </row>
    <row r="802" spans="3:3" s="406" customFormat="1">
      <c r="C802" s="435"/>
    </row>
    <row r="803" spans="3:3" s="406" customFormat="1">
      <c r="C803" s="435"/>
    </row>
    <row r="804" spans="3:3" s="406" customFormat="1">
      <c r="C804" s="435"/>
    </row>
    <row r="805" spans="3:3" s="406" customFormat="1">
      <c r="C805" s="435"/>
    </row>
    <row r="806" spans="3:3" s="406" customFormat="1">
      <c r="C806" s="435"/>
    </row>
    <row r="807" spans="3:3" s="406" customFormat="1">
      <c r="C807" s="435"/>
    </row>
    <row r="808" spans="3:3" s="406" customFormat="1">
      <c r="C808" s="435"/>
    </row>
    <row r="809" spans="3:3" s="406" customFormat="1">
      <c r="C809" s="435"/>
    </row>
    <row r="810" spans="3:3" s="406" customFormat="1">
      <c r="C810" s="435"/>
    </row>
    <row r="811" spans="3:3" s="406" customFormat="1">
      <c r="C811" s="435"/>
    </row>
    <row r="812" spans="3:3" s="406" customFormat="1">
      <c r="C812" s="435"/>
    </row>
    <row r="813" spans="3:3" s="406" customFormat="1">
      <c r="C813" s="435"/>
    </row>
    <row r="814" spans="3:3" s="406" customFormat="1">
      <c r="C814" s="435"/>
    </row>
    <row r="815" spans="3:3" s="406" customFormat="1">
      <c r="C815" s="435"/>
    </row>
    <row r="816" spans="3:3" s="406" customFormat="1">
      <c r="C816" s="435"/>
    </row>
    <row r="817" spans="3:3" s="406" customFormat="1">
      <c r="C817" s="435"/>
    </row>
    <row r="818" spans="3:3" s="406" customFormat="1">
      <c r="C818" s="435"/>
    </row>
    <row r="819" spans="3:3" s="406" customFormat="1">
      <c r="C819" s="435"/>
    </row>
    <row r="820" spans="3:3" s="406" customFormat="1">
      <c r="C820" s="435"/>
    </row>
    <row r="821" spans="3:3" s="406" customFormat="1">
      <c r="C821" s="435"/>
    </row>
    <row r="822" spans="3:3" s="406" customFormat="1">
      <c r="C822" s="435"/>
    </row>
    <row r="823" spans="3:3" s="406" customFormat="1">
      <c r="C823" s="435"/>
    </row>
    <row r="824" spans="3:3" s="406" customFormat="1">
      <c r="C824" s="435"/>
    </row>
    <row r="825" spans="3:3" s="406" customFormat="1">
      <c r="C825" s="435"/>
    </row>
    <row r="826" spans="3:3" s="406" customFormat="1">
      <c r="C826" s="435"/>
    </row>
    <row r="827" spans="3:3" s="406" customFormat="1">
      <c r="C827" s="435"/>
    </row>
    <row r="828" spans="3:3" s="406" customFormat="1">
      <c r="C828" s="435"/>
    </row>
    <row r="829" spans="3:3" s="406" customFormat="1">
      <c r="C829" s="435"/>
    </row>
    <row r="830" spans="3:3" s="406" customFormat="1">
      <c r="C830" s="435"/>
    </row>
    <row r="831" spans="3:3" s="406" customFormat="1">
      <c r="C831" s="435"/>
    </row>
    <row r="832" spans="3:3" s="406" customFormat="1">
      <c r="C832" s="435"/>
    </row>
    <row r="833" spans="3:3" s="406" customFormat="1">
      <c r="C833" s="435"/>
    </row>
    <row r="834" spans="3:3" s="406" customFormat="1">
      <c r="C834" s="435"/>
    </row>
    <row r="835" spans="3:3" s="406" customFormat="1">
      <c r="C835" s="435"/>
    </row>
    <row r="836" spans="3:3" s="406" customFormat="1">
      <c r="C836" s="435"/>
    </row>
    <row r="837" spans="3:3" s="406" customFormat="1">
      <c r="C837" s="435"/>
    </row>
    <row r="838" spans="3:3" s="406" customFormat="1">
      <c r="C838" s="435"/>
    </row>
    <row r="839" spans="3:3" s="406" customFormat="1">
      <c r="C839" s="435"/>
    </row>
    <row r="840" spans="3:3" s="406" customFormat="1">
      <c r="C840" s="435"/>
    </row>
    <row r="841" spans="3:3" s="406" customFormat="1">
      <c r="C841" s="435"/>
    </row>
    <row r="842" spans="3:3" s="406" customFormat="1">
      <c r="C842" s="435"/>
    </row>
    <row r="843" spans="3:3" s="406" customFormat="1">
      <c r="C843" s="435"/>
    </row>
    <row r="844" spans="3:3" s="406" customFormat="1">
      <c r="C844" s="435"/>
    </row>
    <row r="845" spans="3:3" s="406" customFormat="1">
      <c r="C845" s="435"/>
    </row>
    <row r="846" spans="3:3" s="406" customFormat="1">
      <c r="C846" s="435"/>
    </row>
    <row r="847" spans="3:3" s="406" customFormat="1">
      <c r="C847" s="435"/>
    </row>
    <row r="848" spans="3:3" s="406" customFormat="1">
      <c r="C848" s="435"/>
    </row>
    <row r="849" spans="3:3" s="406" customFormat="1">
      <c r="C849" s="435"/>
    </row>
    <row r="850" spans="3:3" s="406" customFormat="1">
      <c r="C850" s="435"/>
    </row>
    <row r="851" spans="3:3" s="406" customFormat="1">
      <c r="C851" s="435"/>
    </row>
    <row r="852" spans="3:3" s="406" customFormat="1">
      <c r="C852" s="435"/>
    </row>
    <row r="853" spans="3:3" s="406" customFormat="1">
      <c r="C853" s="435"/>
    </row>
    <row r="854" spans="3:3" s="406" customFormat="1">
      <c r="C854" s="435"/>
    </row>
    <row r="855" spans="3:3" s="406" customFormat="1">
      <c r="C855" s="435"/>
    </row>
    <row r="856" spans="3:3" s="406" customFormat="1">
      <c r="C856" s="435"/>
    </row>
    <row r="857" spans="3:3" s="406" customFormat="1">
      <c r="C857" s="435"/>
    </row>
    <row r="858" spans="3:3" s="406" customFormat="1">
      <c r="C858" s="435"/>
    </row>
    <row r="859" spans="3:3" s="406" customFormat="1">
      <c r="C859" s="435"/>
    </row>
    <row r="860" spans="3:3" s="406" customFormat="1">
      <c r="C860" s="435"/>
    </row>
    <row r="861" spans="3:3" s="406" customFormat="1">
      <c r="C861" s="435"/>
    </row>
    <row r="862" spans="3:3" s="406" customFormat="1">
      <c r="C862" s="435"/>
    </row>
    <row r="863" spans="3:3" s="406" customFormat="1">
      <c r="C863" s="435"/>
    </row>
    <row r="864" spans="3:3" s="406" customFormat="1">
      <c r="C864" s="435"/>
    </row>
    <row r="865" spans="3:3" s="406" customFormat="1">
      <c r="C865" s="435"/>
    </row>
    <row r="866" spans="3:3" s="406" customFormat="1">
      <c r="C866" s="435"/>
    </row>
    <row r="867" spans="3:3" s="406" customFormat="1">
      <c r="C867" s="435"/>
    </row>
    <row r="868" spans="3:3" s="406" customFormat="1">
      <c r="C868" s="435"/>
    </row>
    <row r="869" spans="3:3" s="406" customFormat="1">
      <c r="C869" s="435"/>
    </row>
    <row r="870" spans="3:3" s="406" customFormat="1">
      <c r="C870" s="435"/>
    </row>
    <row r="871" spans="3:3" s="406" customFormat="1">
      <c r="C871" s="435"/>
    </row>
    <row r="872" spans="3:3" s="406" customFormat="1">
      <c r="C872" s="435"/>
    </row>
    <row r="873" spans="3:3" s="406" customFormat="1">
      <c r="C873" s="435"/>
    </row>
    <row r="874" spans="3:3" s="406" customFormat="1">
      <c r="C874" s="435"/>
    </row>
    <row r="875" spans="3:3" s="406" customFormat="1">
      <c r="C875" s="435"/>
    </row>
    <row r="876" spans="3:3" s="406" customFormat="1">
      <c r="C876" s="435"/>
    </row>
    <row r="877" spans="3:3" s="406" customFormat="1">
      <c r="C877" s="435"/>
    </row>
    <row r="878" spans="3:3" s="406" customFormat="1">
      <c r="C878" s="435"/>
    </row>
    <row r="879" spans="3:3" s="406" customFormat="1">
      <c r="C879" s="435"/>
    </row>
    <row r="880" spans="3:3" s="406" customFormat="1">
      <c r="C880" s="435"/>
    </row>
    <row r="881" spans="3:3" s="406" customFormat="1">
      <c r="C881" s="435"/>
    </row>
    <row r="882" spans="3:3" s="406" customFormat="1">
      <c r="C882" s="435"/>
    </row>
    <row r="883" spans="3:3" s="406" customFormat="1">
      <c r="C883" s="435"/>
    </row>
    <row r="884" spans="3:3" s="406" customFormat="1">
      <c r="C884" s="435"/>
    </row>
    <row r="885" spans="3:3" s="406" customFormat="1">
      <c r="C885" s="435"/>
    </row>
    <row r="886" spans="3:3" s="406" customFormat="1">
      <c r="C886" s="435"/>
    </row>
    <row r="887" spans="3:3" s="406" customFormat="1">
      <c r="C887" s="435"/>
    </row>
    <row r="888" spans="3:3" s="406" customFormat="1">
      <c r="C888" s="435"/>
    </row>
    <row r="889" spans="3:3" s="406" customFormat="1">
      <c r="C889" s="435"/>
    </row>
    <row r="890" spans="3:3" s="406" customFormat="1">
      <c r="C890" s="435"/>
    </row>
    <row r="891" spans="3:3" s="406" customFormat="1">
      <c r="C891" s="435"/>
    </row>
    <row r="892" spans="3:3" s="406" customFormat="1">
      <c r="C892" s="435"/>
    </row>
    <row r="893" spans="3:3" s="406" customFormat="1">
      <c r="C893" s="435"/>
    </row>
    <row r="894" spans="3:3" s="406" customFormat="1">
      <c r="C894" s="435"/>
    </row>
    <row r="895" spans="3:3" s="406" customFormat="1">
      <c r="C895" s="435"/>
    </row>
    <row r="896" spans="3:3" s="406" customFormat="1">
      <c r="C896" s="435"/>
    </row>
    <row r="897" spans="3:3" s="406" customFormat="1">
      <c r="C897" s="435"/>
    </row>
    <row r="898" spans="3:3" s="406" customFormat="1">
      <c r="C898" s="435"/>
    </row>
    <row r="899" spans="3:3" s="406" customFormat="1">
      <c r="C899" s="435"/>
    </row>
    <row r="900" spans="3:3" s="406" customFormat="1">
      <c r="C900" s="435"/>
    </row>
    <row r="901" spans="3:3" s="406" customFormat="1">
      <c r="C901" s="435"/>
    </row>
    <row r="902" spans="3:3" s="406" customFormat="1">
      <c r="C902" s="435"/>
    </row>
    <row r="903" spans="3:3" s="406" customFormat="1">
      <c r="C903" s="435"/>
    </row>
    <row r="904" spans="3:3" s="406" customFormat="1">
      <c r="C904" s="435"/>
    </row>
    <row r="905" spans="3:3" s="406" customFormat="1">
      <c r="C905" s="435"/>
    </row>
  </sheetData>
  <mergeCells count="5">
    <mergeCell ref="A1:F1"/>
    <mergeCell ref="A2:F2"/>
    <mergeCell ref="A4:A5"/>
    <mergeCell ref="D4:D5"/>
    <mergeCell ref="E4:F4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9"/>
  <sheetViews>
    <sheetView workbookViewId="0">
      <selection activeCell="B20" sqref="B20:C20"/>
    </sheetView>
  </sheetViews>
  <sheetFormatPr defaultRowHeight="12.75"/>
  <cols>
    <col min="1" max="1" width="6.140625" style="449" customWidth="1"/>
    <col min="2" max="2" width="43" style="449" customWidth="1"/>
    <col min="3" max="3" width="12.5703125" style="449" customWidth="1"/>
    <col min="4" max="4" width="13" style="449" customWidth="1"/>
    <col min="5" max="5" width="13.42578125" style="449" customWidth="1"/>
    <col min="6" max="6" width="11.140625" style="449" customWidth="1"/>
    <col min="7" max="256" width="9.140625" style="449"/>
    <col min="257" max="257" width="6.140625" style="449" customWidth="1"/>
    <col min="258" max="258" width="43" style="449" customWidth="1"/>
    <col min="259" max="259" width="12.5703125" style="449" customWidth="1"/>
    <col min="260" max="260" width="13" style="449" customWidth="1"/>
    <col min="261" max="261" width="13.42578125" style="449" customWidth="1"/>
    <col min="262" max="262" width="11.140625" style="449" customWidth="1"/>
    <col min="263" max="512" width="9.140625" style="449"/>
    <col min="513" max="513" width="6.140625" style="449" customWidth="1"/>
    <col min="514" max="514" width="43" style="449" customWidth="1"/>
    <col min="515" max="515" width="12.5703125" style="449" customWidth="1"/>
    <col min="516" max="516" width="13" style="449" customWidth="1"/>
    <col min="517" max="517" width="13.42578125" style="449" customWidth="1"/>
    <col min="518" max="518" width="11.140625" style="449" customWidth="1"/>
    <col min="519" max="768" width="9.140625" style="449"/>
    <col min="769" max="769" width="6.140625" style="449" customWidth="1"/>
    <col min="770" max="770" width="43" style="449" customWidth="1"/>
    <col min="771" max="771" width="12.5703125" style="449" customWidth="1"/>
    <col min="772" max="772" width="13" style="449" customWidth="1"/>
    <col min="773" max="773" width="13.42578125" style="449" customWidth="1"/>
    <col min="774" max="774" width="11.140625" style="449" customWidth="1"/>
    <col min="775" max="1024" width="9.140625" style="449"/>
    <col min="1025" max="1025" width="6.140625" style="449" customWidth="1"/>
    <col min="1026" max="1026" width="43" style="449" customWidth="1"/>
    <col min="1027" max="1027" width="12.5703125" style="449" customWidth="1"/>
    <col min="1028" max="1028" width="13" style="449" customWidth="1"/>
    <col min="1029" max="1029" width="13.42578125" style="449" customWidth="1"/>
    <col min="1030" max="1030" width="11.140625" style="449" customWidth="1"/>
    <col min="1031" max="1280" width="9.140625" style="449"/>
    <col min="1281" max="1281" width="6.140625" style="449" customWidth="1"/>
    <col min="1282" max="1282" width="43" style="449" customWidth="1"/>
    <col min="1283" max="1283" width="12.5703125" style="449" customWidth="1"/>
    <col min="1284" max="1284" width="13" style="449" customWidth="1"/>
    <col min="1285" max="1285" width="13.42578125" style="449" customWidth="1"/>
    <col min="1286" max="1286" width="11.140625" style="449" customWidth="1"/>
    <col min="1287" max="1536" width="9.140625" style="449"/>
    <col min="1537" max="1537" width="6.140625" style="449" customWidth="1"/>
    <col min="1538" max="1538" width="43" style="449" customWidth="1"/>
    <col min="1539" max="1539" width="12.5703125" style="449" customWidth="1"/>
    <col min="1540" max="1540" width="13" style="449" customWidth="1"/>
    <col min="1541" max="1541" width="13.42578125" style="449" customWidth="1"/>
    <col min="1542" max="1542" width="11.140625" style="449" customWidth="1"/>
    <col min="1543" max="1792" width="9.140625" style="449"/>
    <col min="1793" max="1793" width="6.140625" style="449" customWidth="1"/>
    <col min="1794" max="1794" width="43" style="449" customWidth="1"/>
    <col min="1795" max="1795" width="12.5703125" style="449" customWidth="1"/>
    <col min="1796" max="1796" width="13" style="449" customWidth="1"/>
    <col min="1797" max="1797" width="13.42578125" style="449" customWidth="1"/>
    <col min="1798" max="1798" width="11.140625" style="449" customWidth="1"/>
    <col min="1799" max="2048" width="9.140625" style="449"/>
    <col min="2049" max="2049" width="6.140625" style="449" customWidth="1"/>
    <col min="2050" max="2050" width="43" style="449" customWidth="1"/>
    <col min="2051" max="2051" width="12.5703125" style="449" customWidth="1"/>
    <col min="2052" max="2052" width="13" style="449" customWidth="1"/>
    <col min="2053" max="2053" width="13.42578125" style="449" customWidth="1"/>
    <col min="2054" max="2054" width="11.140625" style="449" customWidth="1"/>
    <col min="2055" max="2304" width="9.140625" style="449"/>
    <col min="2305" max="2305" width="6.140625" style="449" customWidth="1"/>
    <col min="2306" max="2306" width="43" style="449" customWidth="1"/>
    <col min="2307" max="2307" width="12.5703125" style="449" customWidth="1"/>
    <col min="2308" max="2308" width="13" style="449" customWidth="1"/>
    <col min="2309" max="2309" width="13.42578125" style="449" customWidth="1"/>
    <col min="2310" max="2310" width="11.140625" style="449" customWidth="1"/>
    <col min="2311" max="2560" width="9.140625" style="449"/>
    <col min="2561" max="2561" width="6.140625" style="449" customWidth="1"/>
    <col min="2562" max="2562" width="43" style="449" customWidth="1"/>
    <col min="2563" max="2563" width="12.5703125" style="449" customWidth="1"/>
    <col min="2564" max="2564" width="13" style="449" customWidth="1"/>
    <col min="2565" max="2565" width="13.42578125" style="449" customWidth="1"/>
    <col min="2566" max="2566" width="11.140625" style="449" customWidth="1"/>
    <col min="2567" max="2816" width="9.140625" style="449"/>
    <col min="2817" max="2817" width="6.140625" style="449" customWidth="1"/>
    <col min="2818" max="2818" width="43" style="449" customWidth="1"/>
    <col min="2819" max="2819" width="12.5703125" style="449" customWidth="1"/>
    <col min="2820" max="2820" width="13" style="449" customWidth="1"/>
    <col min="2821" max="2821" width="13.42578125" style="449" customWidth="1"/>
    <col min="2822" max="2822" width="11.140625" style="449" customWidth="1"/>
    <col min="2823" max="3072" width="9.140625" style="449"/>
    <col min="3073" max="3073" width="6.140625" style="449" customWidth="1"/>
    <col min="3074" max="3074" width="43" style="449" customWidth="1"/>
    <col min="3075" max="3075" width="12.5703125" style="449" customWidth="1"/>
    <col min="3076" max="3076" width="13" style="449" customWidth="1"/>
    <col min="3077" max="3077" width="13.42578125" style="449" customWidth="1"/>
    <col min="3078" max="3078" width="11.140625" style="449" customWidth="1"/>
    <col min="3079" max="3328" width="9.140625" style="449"/>
    <col min="3329" max="3329" width="6.140625" style="449" customWidth="1"/>
    <col min="3330" max="3330" width="43" style="449" customWidth="1"/>
    <col min="3331" max="3331" width="12.5703125" style="449" customWidth="1"/>
    <col min="3332" max="3332" width="13" style="449" customWidth="1"/>
    <col min="3333" max="3333" width="13.42578125" style="449" customWidth="1"/>
    <col min="3334" max="3334" width="11.140625" style="449" customWidth="1"/>
    <col min="3335" max="3584" width="9.140625" style="449"/>
    <col min="3585" max="3585" width="6.140625" style="449" customWidth="1"/>
    <col min="3586" max="3586" width="43" style="449" customWidth="1"/>
    <col min="3587" max="3587" width="12.5703125" style="449" customWidth="1"/>
    <col min="3588" max="3588" width="13" style="449" customWidth="1"/>
    <col min="3589" max="3589" width="13.42578125" style="449" customWidth="1"/>
    <col min="3590" max="3590" width="11.140625" style="449" customWidth="1"/>
    <col min="3591" max="3840" width="9.140625" style="449"/>
    <col min="3841" max="3841" width="6.140625" style="449" customWidth="1"/>
    <col min="3842" max="3842" width="43" style="449" customWidth="1"/>
    <col min="3843" max="3843" width="12.5703125" style="449" customWidth="1"/>
    <col min="3844" max="3844" width="13" style="449" customWidth="1"/>
    <col min="3845" max="3845" width="13.42578125" style="449" customWidth="1"/>
    <col min="3846" max="3846" width="11.140625" style="449" customWidth="1"/>
    <col min="3847" max="4096" width="9.140625" style="449"/>
    <col min="4097" max="4097" width="6.140625" style="449" customWidth="1"/>
    <col min="4098" max="4098" width="43" style="449" customWidth="1"/>
    <col min="4099" max="4099" width="12.5703125" style="449" customWidth="1"/>
    <col min="4100" max="4100" width="13" style="449" customWidth="1"/>
    <col min="4101" max="4101" width="13.42578125" style="449" customWidth="1"/>
    <col min="4102" max="4102" width="11.140625" style="449" customWidth="1"/>
    <col min="4103" max="4352" width="9.140625" style="449"/>
    <col min="4353" max="4353" width="6.140625" style="449" customWidth="1"/>
    <col min="4354" max="4354" width="43" style="449" customWidth="1"/>
    <col min="4355" max="4355" width="12.5703125" style="449" customWidth="1"/>
    <col min="4356" max="4356" width="13" style="449" customWidth="1"/>
    <col min="4357" max="4357" width="13.42578125" style="449" customWidth="1"/>
    <col min="4358" max="4358" width="11.140625" style="449" customWidth="1"/>
    <col min="4359" max="4608" width="9.140625" style="449"/>
    <col min="4609" max="4609" width="6.140625" style="449" customWidth="1"/>
    <col min="4610" max="4610" width="43" style="449" customWidth="1"/>
    <col min="4611" max="4611" width="12.5703125" style="449" customWidth="1"/>
    <col min="4612" max="4612" width="13" style="449" customWidth="1"/>
    <col min="4613" max="4613" width="13.42578125" style="449" customWidth="1"/>
    <col min="4614" max="4614" width="11.140625" style="449" customWidth="1"/>
    <col min="4615" max="4864" width="9.140625" style="449"/>
    <col min="4865" max="4865" width="6.140625" style="449" customWidth="1"/>
    <col min="4866" max="4866" width="43" style="449" customWidth="1"/>
    <col min="4867" max="4867" width="12.5703125" style="449" customWidth="1"/>
    <col min="4868" max="4868" width="13" style="449" customWidth="1"/>
    <col min="4869" max="4869" width="13.42578125" style="449" customWidth="1"/>
    <col min="4870" max="4870" width="11.140625" style="449" customWidth="1"/>
    <col min="4871" max="5120" width="9.140625" style="449"/>
    <col min="5121" max="5121" width="6.140625" style="449" customWidth="1"/>
    <col min="5122" max="5122" width="43" style="449" customWidth="1"/>
    <col min="5123" max="5123" width="12.5703125" style="449" customWidth="1"/>
    <col min="5124" max="5124" width="13" style="449" customWidth="1"/>
    <col min="5125" max="5125" width="13.42578125" style="449" customWidth="1"/>
    <col min="5126" max="5126" width="11.140625" style="449" customWidth="1"/>
    <col min="5127" max="5376" width="9.140625" style="449"/>
    <col min="5377" max="5377" width="6.140625" style="449" customWidth="1"/>
    <col min="5378" max="5378" width="43" style="449" customWidth="1"/>
    <col min="5379" max="5379" width="12.5703125" style="449" customWidth="1"/>
    <col min="5380" max="5380" width="13" style="449" customWidth="1"/>
    <col min="5381" max="5381" width="13.42578125" style="449" customWidth="1"/>
    <col min="5382" max="5382" width="11.140625" style="449" customWidth="1"/>
    <col min="5383" max="5632" width="9.140625" style="449"/>
    <col min="5633" max="5633" width="6.140625" style="449" customWidth="1"/>
    <col min="5634" max="5634" width="43" style="449" customWidth="1"/>
    <col min="5635" max="5635" width="12.5703125" style="449" customWidth="1"/>
    <col min="5636" max="5636" width="13" style="449" customWidth="1"/>
    <col min="5637" max="5637" width="13.42578125" style="449" customWidth="1"/>
    <col min="5638" max="5638" width="11.140625" style="449" customWidth="1"/>
    <col min="5639" max="5888" width="9.140625" style="449"/>
    <col min="5889" max="5889" width="6.140625" style="449" customWidth="1"/>
    <col min="5890" max="5890" width="43" style="449" customWidth="1"/>
    <col min="5891" max="5891" width="12.5703125" style="449" customWidth="1"/>
    <col min="5892" max="5892" width="13" style="449" customWidth="1"/>
    <col min="5893" max="5893" width="13.42578125" style="449" customWidth="1"/>
    <col min="5894" max="5894" width="11.140625" style="449" customWidth="1"/>
    <col min="5895" max="6144" width="9.140625" style="449"/>
    <col min="6145" max="6145" width="6.140625" style="449" customWidth="1"/>
    <col min="6146" max="6146" width="43" style="449" customWidth="1"/>
    <col min="6147" max="6147" width="12.5703125" style="449" customWidth="1"/>
    <col min="6148" max="6148" width="13" style="449" customWidth="1"/>
    <col min="6149" max="6149" width="13.42578125" style="449" customWidth="1"/>
    <col min="6150" max="6150" width="11.140625" style="449" customWidth="1"/>
    <col min="6151" max="6400" width="9.140625" style="449"/>
    <col min="6401" max="6401" width="6.140625" style="449" customWidth="1"/>
    <col min="6402" max="6402" width="43" style="449" customWidth="1"/>
    <col min="6403" max="6403" width="12.5703125" style="449" customWidth="1"/>
    <col min="6404" max="6404" width="13" style="449" customWidth="1"/>
    <col min="6405" max="6405" width="13.42578125" style="449" customWidth="1"/>
    <col min="6406" max="6406" width="11.140625" style="449" customWidth="1"/>
    <col min="6407" max="6656" width="9.140625" style="449"/>
    <col min="6657" max="6657" width="6.140625" style="449" customWidth="1"/>
    <col min="6658" max="6658" width="43" style="449" customWidth="1"/>
    <col min="6659" max="6659" width="12.5703125" style="449" customWidth="1"/>
    <col min="6660" max="6660" width="13" style="449" customWidth="1"/>
    <col min="6661" max="6661" width="13.42578125" style="449" customWidth="1"/>
    <col min="6662" max="6662" width="11.140625" style="449" customWidth="1"/>
    <col min="6663" max="6912" width="9.140625" style="449"/>
    <col min="6913" max="6913" width="6.140625" style="449" customWidth="1"/>
    <col min="6914" max="6914" width="43" style="449" customWidth="1"/>
    <col min="6915" max="6915" width="12.5703125" style="449" customWidth="1"/>
    <col min="6916" max="6916" width="13" style="449" customWidth="1"/>
    <col min="6917" max="6917" width="13.42578125" style="449" customWidth="1"/>
    <col min="6918" max="6918" width="11.140625" style="449" customWidth="1"/>
    <col min="6919" max="7168" width="9.140625" style="449"/>
    <col min="7169" max="7169" width="6.140625" style="449" customWidth="1"/>
    <col min="7170" max="7170" width="43" style="449" customWidth="1"/>
    <col min="7171" max="7171" width="12.5703125" style="449" customWidth="1"/>
    <col min="7172" max="7172" width="13" style="449" customWidth="1"/>
    <col min="7173" max="7173" width="13.42578125" style="449" customWidth="1"/>
    <col min="7174" max="7174" width="11.140625" style="449" customWidth="1"/>
    <col min="7175" max="7424" width="9.140625" style="449"/>
    <col min="7425" max="7425" width="6.140625" style="449" customWidth="1"/>
    <col min="7426" max="7426" width="43" style="449" customWidth="1"/>
    <col min="7427" max="7427" width="12.5703125" style="449" customWidth="1"/>
    <col min="7428" max="7428" width="13" style="449" customWidth="1"/>
    <col min="7429" max="7429" width="13.42578125" style="449" customWidth="1"/>
    <col min="7430" max="7430" width="11.140625" style="449" customWidth="1"/>
    <col min="7431" max="7680" width="9.140625" style="449"/>
    <col min="7681" max="7681" width="6.140625" style="449" customWidth="1"/>
    <col min="7682" max="7682" width="43" style="449" customWidth="1"/>
    <col min="7683" max="7683" width="12.5703125" style="449" customWidth="1"/>
    <col min="7684" max="7684" width="13" style="449" customWidth="1"/>
    <col min="7685" max="7685" width="13.42578125" style="449" customWidth="1"/>
    <col min="7686" max="7686" width="11.140625" style="449" customWidth="1"/>
    <col min="7687" max="7936" width="9.140625" style="449"/>
    <col min="7937" max="7937" width="6.140625" style="449" customWidth="1"/>
    <col min="7938" max="7938" width="43" style="449" customWidth="1"/>
    <col min="7939" max="7939" width="12.5703125" style="449" customWidth="1"/>
    <col min="7940" max="7940" width="13" style="449" customWidth="1"/>
    <col min="7941" max="7941" width="13.42578125" style="449" customWidth="1"/>
    <col min="7942" max="7942" width="11.140625" style="449" customWidth="1"/>
    <col min="7943" max="8192" width="9.140625" style="449"/>
    <col min="8193" max="8193" width="6.140625" style="449" customWidth="1"/>
    <col min="8194" max="8194" width="43" style="449" customWidth="1"/>
    <col min="8195" max="8195" width="12.5703125" style="449" customWidth="1"/>
    <col min="8196" max="8196" width="13" style="449" customWidth="1"/>
    <col min="8197" max="8197" width="13.42578125" style="449" customWidth="1"/>
    <col min="8198" max="8198" width="11.140625" style="449" customWidth="1"/>
    <col min="8199" max="8448" width="9.140625" style="449"/>
    <col min="8449" max="8449" width="6.140625" style="449" customWidth="1"/>
    <col min="8450" max="8450" width="43" style="449" customWidth="1"/>
    <col min="8451" max="8451" width="12.5703125" style="449" customWidth="1"/>
    <col min="8452" max="8452" width="13" style="449" customWidth="1"/>
    <col min="8453" max="8453" width="13.42578125" style="449" customWidth="1"/>
    <col min="8454" max="8454" width="11.140625" style="449" customWidth="1"/>
    <col min="8455" max="8704" width="9.140625" style="449"/>
    <col min="8705" max="8705" width="6.140625" style="449" customWidth="1"/>
    <col min="8706" max="8706" width="43" style="449" customWidth="1"/>
    <col min="8707" max="8707" width="12.5703125" style="449" customWidth="1"/>
    <col min="8708" max="8708" width="13" style="449" customWidth="1"/>
    <col min="8709" max="8709" width="13.42578125" style="449" customWidth="1"/>
    <col min="8710" max="8710" width="11.140625" style="449" customWidth="1"/>
    <col min="8711" max="8960" width="9.140625" style="449"/>
    <col min="8961" max="8961" width="6.140625" style="449" customWidth="1"/>
    <col min="8962" max="8962" width="43" style="449" customWidth="1"/>
    <col min="8963" max="8963" width="12.5703125" style="449" customWidth="1"/>
    <col min="8964" max="8964" width="13" style="449" customWidth="1"/>
    <col min="8965" max="8965" width="13.42578125" style="449" customWidth="1"/>
    <col min="8966" max="8966" width="11.140625" style="449" customWidth="1"/>
    <col min="8967" max="9216" width="9.140625" style="449"/>
    <col min="9217" max="9217" width="6.140625" style="449" customWidth="1"/>
    <col min="9218" max="9218" width="43" style="449" customWidth="1"/>
    <col min="9219" max="9219" width="12.5703125" style="449" customWidth="1"/>
    <col min="9220" max="9220" width="13" style="449" customWidth="1"/>
    <col min="9221" max="9221" width="13.42578125" style="449" customWidth="1"/>
    <col min="9222" max="9222" width="11.140625" style="449" customWidth="1"/>
    <col min="9223" max="9472" width="9.140625" style="449"/>
    <col min="9473" max="9473" width="6.140625" style="449" customWidth="1"/>
    <col min="9474" max="9474" width="43" style="449" customWidth="1"/>
    <col min="9475" max="9475" width="12.5703125" style="449" customWidth="1"/>
    <col min="9476" max="9476" width="13" style="449" customWidth="1"/>
    <col min="9477" max="9477" width="13.42578125" style="449" customWidth="1"/>
    <col min="9478" max="9478" width="11.140625" style="449" customWidth="1"/>
    <col min="9479" max="9728" width="9.140625" style="449"/>
    <col min="9729" max="9729" width="6.140625" style="449" customWidth="1"/>
    <col min="9730" max="9730" width="43" style="449" customWidth="1"/>
    <col min="9731" max="9731" width="12.5703125" style="449" customWidth="1"/>
    <col min="9732" max="9732" width="13" style="449" customWidth="1"/>
    <col min="9733" max="9733" width="13.42578125" style="449" customWidth="1"/>
    <col min="9734" max="9734" width="11.140625" style="449" customWidth="1"/>
    <col min="9735" max="9984" width="9.140625" style="449"/>
    <col min="9985" max="9985" width="6.140625" style="449" customWidth="1"/>
    <col min="9986" max="9986" width="43" style="449" customWidth="1"/>
    <col min="9987" max="9987" width="12.5703125" style="449" customWidth="1"/>
    <col min="9988" max="9988" width="13" style="449" customWidth="1"/>
    <col min="9989" max="9989" width="13.42578125" style="449" customWidth="1"/>
    <col min="9990" max="9990" width="11.140625" style="449" customWidth="1"/>
    <col min="9991" max="10240" width="9.140625" style="449"/>
    <col min="10241" max="10241" width="6.140625" style="449" customWidth="1"/>
    <col min="10242" max="10242" width="43" style="449" customWidth="1"/>
    <col min="10243" max="10243" width="12.5703125" style="449" customWidth="1"/>
    <col min="10244" max="10244" width="13" style="449" customWidth="1"/>
    <col min="10245" max="10245" width="13.42578125" style="449" customWidth="1"/>
    <col min="10246" max="10246" width="11.140625" style="449" customWidth="1"/>
    <col min="10247" max="10496" width="9.140625" style="449"/>
    <col min="10497" max="10497" width="6.140625" style="449" customWidth="1"/>
    <col min="10498" max="10498" width="43" style="449" customWidth="1"/>
    <col min="10499" max="10499" width="12.5703125" style="449" customWidth="1"/>
    <col min="10500" max="10500" width="13" style="449" customWidth="1"/>
    <col min="10501" max="10501" width="13.42578125" style="449" customWidth="1"/>
    <col min="10502" max="10502" width="11.140625" style="449" customWidth="1"/>
    <col min="10503" max="10752" width="9.140625" style="449"/>
    <col min="10753" max="10753" width="6.140625" style="449" customWidth="1"/>
    <col min="10754" max="10754" width="43" style="449" customWidth="1"/>
    <col min="10755" max="10755" width="12.5703125" style="449" customWidth="1"/>
    <col min="10756" max="10756" width="13" style="449" customWidth="1"/>
    <col min="10757" max="10757" width="13.42578125" style="449" customWidth="1"/>
    <col min="10758" max="10758" width="11.140625" style="449" customWidth="1"/>
    <col min="10759" max="11008" width="9.140625" style="449"/>
    <col min="11009" max="11009" width="6.140625" style="449" customWidth="1"/>
    <col min="11010" max="11010" width="43" style="449" customWidth="1"/>
    <col min="11011" max="11011" width="12.5703125" style="449" customWidth="1"/>
    <col min="11012" max="11012" width="13" style="449" customWidth="1"/>
    <col min="11013" max="11013" width="13.42578125" style="449" customWidth="1"/>
    <col min="11014" max="11014" width="11.140625" style="449" customWidth="1"/>
    <col min="11015" max="11264" width="9.140625" style="449"/>
    <col min="11265" max="11265" width="6.140625" style="449" customWidth="1"/>
    <col min="11266" max="11266" width="43" style="449" customWidth="1"/>
    <col min="11267" max="11267" width="12.5703125" style="449" customWidth="1"/>
    <col min="11268" max="11268" width="13" style="449" customWidth="1"/>
    <col min="11269" max="11269" width="13.42578125" style="449" customWidth="1"/>
    <col min="11270" max="11270" width="11.140625" style="449" customWidth="1"/>
    <col min="11271" max="11520" width="9.140625" style="449"/>
    <col min="11521" max="11521" width="6.140625" style="449" customWidth="1"/>
    <col min="11522" max="11522" width="43" style="449" customWidth="1"/>
    <col min="11523" max="11523" width="12.5703125" style="449" customWidth="1"/>
    <col min="11524" max="11524" width="13" style="449" customWidth="1"/>
    <col min="11525" max="11525" width="13.42578125" style="449" customWidth="1"/>
    <col min="11526" max="11526" width="11.140625" style="449" customWidth="1"/>
    <col min="11527" max="11776" width="9.140625" style="449"/>
    <col min="11777" max="11777" width="6.140625" style="449" customWidth="1"/>
    <col min="11778" max="11778" width="43" style="449" customWidth="1"/>
    <col min="11779" max="11779" width="12.5703125" style="449" customWidth="1"/>
    <col min="11780" max="11780" width="13" style="449" customWidth="1"/>
    <col min="11781" max="11781" width="13.42578125" style="449" customWidth="1"/>
    <col min="11782" max="11782" width="11.140625" style="449" customWidth="1"/>
    <col min="11783" max="12032" width="9.140625" style="449"/>
    <col min="12033" max="12033" width="6.140625" style="449" customWidth="1"/>
    <col min="12034" max="12034" width="43" style="449" customWidth="1"/>
    <col min="12035" max="12035" width="12.5703125" style="449" customWidth="1"/>
    <col min="12036" max="12036" width="13" style="449" customWidth="1"/>
    <col min="12037" max="12037" width="13.42578125" style="449" customWidth="1"/>
    <col min="12038" max="12038" width="11.140625" style="449" customWidth="1"/>
    <col min="12039" max="12288" width="9.140625" style="449"/>
    <col min="12289" max="12289" width="6.140625" style="449" customWidth="1"/>
    <col min="12290" max="12290" width="43" style="449" customWidth="1"/>
    <col min="12291" max="12291" width="12.5703125" style="449" customWidth="1"/>
    <col min="12292" max="12292" width="13" style="449" customWidth="1"/>
    <col min="12293" max="12293" width="13.42578125" style="449" customWidth="1"/>
    <col min="12294" max="12294" width="11.140625" style="449" customWidth="1"/>
    <col min="12295" max="12544" width="9.140625" style="449"/>
    <col min="12545" max="12545" width="6.140625" style="449" customWidth="1"/>
    <col min="12546" max="12546" width="43" style="449" customWidth="1"/>
    <col min="12547" max="12547" width="12.5703125" style="449" customWidth="1"/>
    <col min="12548" max="12548" width="13" style="449" customWidth="1"/>
    <col min="12549" max="12549" width="13.42578125" style="449" customWidth="1"/>
    <col min="12550" max="12550" width="11.140625" style="449" customWidth="1"/>
    <col min="12551" max="12800" width="9.140625" style="449"/>
    <col min="12801" max="12801" width="6.140625" style="449" customWidth="1"/>
    <col min="12802" max="12802" width="43" style="449" customWidth="1"/>
    <col min="12803" max="12803" width="12.5703125" style="449" customWidth="1"/>
    <col min="12804" max="12804" width="13" style="449" customWidth="1"/>
    <col min="12805" max="12805" width="13.42578125" style="449" customWidth="1"/>
    <col min="12806" max="12806" width="11.140625" style="449" customWidth="1"/>
    <col min="12807" max="13056" width="9.140625" style="449"/>
    <col min="13057" max="13057" width="6.140625" style="449" customWidth="1"/>
    <col min="13058" max="13058" width="43" style="449" customWidth="1"/>
    <col min="13059" max="13059" width="12.5703125" style="449" customWidth="1"/>
    <col min="13060" max="13060" width="13" style="449" customWidth="1"/>
    <col min="13061" max="13061" width="13.42578125" style="449" customWidth="1"/>
    <col min="13062" max="13062" width="11.140625" style="449" customWidth="1"/>
    <col min="13063" max="13312" width="9.140625" style="449"/>
    <col min="13313" max="13313" width="6.140625" style="449" customWidth="1"/>
    <col min="13314" max="13314" width="43" style="449" customWidth="1"/>
    <col min="13315" max="13315" width="12.5703125" style="449" customWidth="1"/>
    <col min="13316" max="13316" width="13" style="449" customWidth="1"/>
    <col min="13317" max="13317" width="13.42578125" style="449" customWidth="1"/>
    <col min="13318" max="13318" width="11.140625" style="449" customWidth="1"/>
    <col min="13319" max="13568" width="9.140625" style="449"/>
    <col min="13569" max="13569" width="6.140625" style="449" customWidth="1"/>
    <col min="13570" max="13570" width="43" style="449" customWidth="1"/>
    <col min="13571" max="13571" width="12.5703125" style="449" customWidth="1"/>
    <col min="13572" max="13572" width="13" style="449" customWidth="1"/>
    <col min="13573" max="13573" width="13.42578125" style="449" customWidth="1"/>
    <col min="13574" max="13574" width="11.140625" style="449" customWidth="1"/>
    <col min="13575" max="13824" width="9.140625" style="449"/>
    <col min="13825" max="13825" width="6.140625" style="449" customWidth="1"/>
    <col min="13826" max="13826" width="43" style="449" customWidth="1"/>
    <col min="13827" max="13827" width="12.5703125" style="449" customWidth="1"/>
    <col min="13828" max="13828" width="13" style="449" customWidth="1"/>
    <col min="13829" max="13829" width="13.42578125" style="449" customWidth="1"/>
    <col min="13830" max="13830" width="11.140625" style="449" customWidth="1"/>
    <col min="13831" max="14080" width="9.140625" style="449"/>
    <col min="14081" max="14081" width="6.140625" style="449" customWidth="1"/>
    <col min="14082" max="14082" width="43" style="449" customWidth="1"/>
    <col min="14083" max="14083" width="12.5703125" style="449" customWidth="1"/>
    <col min="14084" max="14084" width="13" style="449" customWidth="1"/>
    <col min="14085" max="14085" width="13.42578125" style="449" customWidth="1"/>
    <col min="14086" max="14086" width="11.140625" style="449" customWidth="1"/>
    <col min="14087" max="14336" width="9.140625" style="449"/>
    <col min="14337" max="14337" width="6.140625" style="449" customWidth="1"/>
    <col min="14338" max="14338" width="43" style="449" customWidth="1"/>
    <col min="14339" max="14339" width="12.5703125" style="449" customWidth="1"/>
    <col min="14340" max="14340" width="13" style="449" customWidth="1"/>
    <col min="14341" max="14341" width="13.42578125" style="449" customWidth="1"/>
    <col min="14342" max="14342" width="11.140625" style="449" customWidth="1"/>
    <col min="14343" max="14592" width="9.140625" style="449"/>
    <col min="14593" max="14593" width="6.140625" style="449" customWidth="1"/>
    <col min="14594" max="14594" width="43" style="449" customWidth="1"/>
    <col min="14595" max="14595" width="12.5703125" style="449" customWidth="1"/>
    <col min="14596" max="14596" width="13" style="449" customWidth="1"/>
    <col min="14597" max="14597" width="13.42578125" style="449" customWidth="1"/>
    <col min="14598" max="14598" width="11.140625" style="449" customWidth="1"/>
    <col min="14599" max="14848" width="9.140625" style="449"/>
    <col min="14849" max="14849" width="6.140625" style="449" customWidth="1"/>
    <col min="14850" max="14850" width="43" style="449" customWidth="1"/>
    <col min="14851" max="14851" width="12.5703125" style="449" customWidth="1"/>
    <col min="14852" max="14852" width="13" style="449" customWidth="1"/>
    <col min="14853" max="14853" width="13.42578125" style="449" customWidth="1"/>
    <col min="14854" max="14854" width="11.140625" style="449" customWidth="1"/>
    <col min="14855" max="15104" width="9.140625" style="449"/>
    <col min="15105" max="15105" width="6.140625" style="449" customWidth="1"/>
    <col min="15106" max="15106" width="43" style="449" customWidth="1"/>
    <col min="15107" max="15107" width="12.5703125" style="449" customWidth="1"/>
    <col min="15108" max="15108" width="13" style="449" customWidth="1"/>
    <col min="15109" max="15109" width="13.42578125" style="449" customWidth="1"/>
    <col min="15110" max="15110" width="11.140625" style="449" customWidth="1"/>
    <col min="15111" max="15360" width="9.140625" style="449"/>
    <col min="15361" max="15361" width="6.140625" style="449" customWidth="1"/>
    <col min="15362" max="15362" width="43" style="449" customWidth="1"/>
    <col min="15363" max="15363" width="12.5703125" style="449" customWidth="1"/>
    <col min="15364" max="15364" width="13" style="449" customWidth="1"/>
    <col min="15365" max="15365" width="13.42578125" style="449" customWidth="1"/>
    <col min="15366" max="15366" width="11.140625" style="449" customWidth="1"/>
    <col min="15367" max="15616" width="9.140625" style="449"/>
    <col min="15617" max="15617" width="6.140625" style="449" customWidth="1"/>
    <col min="15618" max="15618" width="43" style="449" customWidth="1"/>
    <col min="15619" max="15619" width="12.5703125" style="449" customWidth="1"/>
    <col min="15620" max="15620" width="13" style="449" customWidth="1"/>
    <col min="15621" max="15621" width="13.42578125" style="449" customWidth="1"/>
    <col min="15622" max="15622" width="11.140625" style="449" customWidth="1"/>
    <col min="15623" max="15872" width="9.140625" style="449"/>
    <col min="15873" max="15873" width="6.140625" style="449" customWidth="1"/>
    <col min="15874" max="15874" width="43" style="449" customWidth="1"/>
    <col min="15875" max="15875" width="12.5703125" style="449" customWidth="1"/>
    <col min="15876" max="15876" width="13" style="449" customWidth="1"/>
    <col min="15877" max="15877" width="13.42578125" style="449" customWidth="1"/>
    <col min="15878" max="15878" width="11.140625" style="449" customWidth="1"/>
    <col min="15879" max="16128" width="9.140625" style="449"/>
    <col min="16129" max="16129" width="6.140625" style="449" customWidth="1"/>
    <col min="16130" max="16130" width="43" style="449" customWidth="1"/>
    <col min="16131" max="16131" width="12.5703125" style="449" customWidth="1"/>
    <col min="16132" max="16132" width="13" style="449" customWidth="1"/>
    <col min="16133" max="16133" width="13.42578125" style="449" customWidth="1"/>
    <col min="16134" max="16134" width="11.140625" style="449" customWidth="1"/>
    <col min="16135" max="16384" width="9.140625" style="449"/>
  </cols>
  <sheetData>
    <row r="1" spans="1:6" s="437" customFormat="1" ht="6" customHeight="1"/>
    <row r="2" spans="1:6" s="437" customFormat="1" ht="20.25">
      <c r="A2" s="438" t="s">
        <v>777</v>
      </c>
      <c r="B2" s="438"/>
      <c r="C2" s="438"/>
      <c r="D2" s="438"/>
      <c r="E2" s="438"/>
    </row>
    <row r="3" spans="1:6" s="437" customFormat="1" ht="13.5"/>
    <row r="4" spans="1:6" s="437" customFormat="1" ht="37.5" customHeight="1">
      <c r="A4" s="439" t="s">
        <v>778</v>
      </c>
      <c r="B4" s="439"/>
      <c r="C4" s="439"/>
      <c r="D4" s="439"/>
      <c r="E4" s="439"/>
    </row>
    <row r="5" spans="1:6" s="437" customFormat="1" ht="8.25" customHeight="1">
      <c r="A5" s="440" t="s">
        <v>779</v>
      </c>
      <c r="B5" s="440"/>
      <c r="C5" s="440"/>
      <c r="D5" s="440"/>
    </row>
    <row r="6" spans="1:6" s="437" customFormat="1" ht="14.25" thickBot="1">
      <c r="E6" s="139" t="s">
        <v>690</v>
      </c>
    </row>
    <row r="7" spans="1:6" s="437" customFormat="1" ht="30" customHeight="1" thickBot="1">
      <c r="A7" s="145" t="s">
        <v>635</v>
      </c>
      <c r="B7" s="145"/>
      <c r="C7" s="145" t="s">
        <v>780</v>
      </c>
      <c r="D7" s="441" t="s">
        <v>334</v>
      </c>
      <c r="E7" s="442"/>
    </row>
    <row r="8" spans="1:6" s="437" customFormat="1" ht="29.25" thickBot="1">
      <c r="A8" s="154"/>
      <c r="B8" s="154"/>
      <c r="C8" s="154"/>
      <c r="D8" s="271" t="s">
        <v>781</v>
      </c>
      <c r="E8" s="271" t="s">
        <v>782</v>
      </c>
    </row>
    <row r="9" spans="1:6" s="437" customFormat="1" ht="14.25" thickBot="1">
      <c r="A9" s="443">
        <v>1</v>
      </c>
      <c r="B9" s="443">
        <v>2</v>
      </c>
      <c r="C9" s="443">
        <v>3</v>
      </c>
      <c r="D9" s="443">
        <v>4</v>
      </c>
      <c r="E9" s="443">
        <v>5</v>
      </c>
    </row>
    <row r="10" spans="1:6" s="437" customFormat="1" ht="35.25" customHeight="1" thickBot="1">
      <c r="A10" s="444">
        <v>8000</v>
      </c>
      <c r="B10" s="445" t="s">
        <v>783</v>
      </c>
      <c r="C10" s="446">
        <f>D10+E10</f>
        <v>-30768.5</v>
      </c>
      <c r="D10" s="447">
        <f>-E23</f>
        <v>0</v>
      </c>
      <c r="E10" s="448">
        <f>-F23</f>
        <v>-30768.5</v>
      </c>
    </row>
    <row r="12" spans="1:6" hidden="1"/>
    <row r="13" spans="1:6" hidden="1"/>
    <row r="14" spans="1:6" hidden="1"/>
    <row r="15" spans="1:6" ht="18">
      <c r="A15" s="450" t="s">
        <v>784</v>
      </c>
      <c r="B15" s="450"/>
      <c r="C15" s="450"/>
      <c r="D15" s="450"/>
      <c r="E15" s="450"/>
      <c r="F15" s="450"/>
    </row>
    <row r="16" spans="1:6" ht="9" customHeight="1">
      <c r="B16" s="451"/>
    </row>
    <row r="17" spans="1:6" ht="57" customHeight="1">
      <c r="A17" s="439" t="s">
        <v>785</v>
      </c>
      <c r="B17" s="439"/>
      <c r="C17" s="439"/>
      <c r="D17" s="439"/>
      <c r="E17" s="439"/>
      <c r="F17" s="439"/>
    </row>
    <row r="18" spans="1:6" ht="14.25" customHeight="1">
      <c r="A18" s="440" t="s">
        <v>786</v>
      </c>
      <c r="B18" s="437"/>
      <c r="C18" s="437"/>
      <c r="D18" s="437"/>
      <c r="E18" s="437"/>
      <c r="F18" s="437"/>
    </row>
    <row r="19" spans="1:6" ht="14.25" customHeight="1" thickBot="1">
      <c r="A19" s="437"/>
      <c r="B19" s="437"/>
      <c r="C19" s="437"/>
      <c r="D19" s="437"/>
      <c r="E19" s="139" t="s">
        <v>690</v>
      </c>
      <c r="F19" s="437"/>
    </row>
    <row r="20" spans="1:6" ht="30" customHeight="1" thickBot="1">
      <c r="A20" s="452" t="s">
        <v>635</v>
      </c>
      <c r="B20" s="453" t="s">
        <v>519</v>
      </c>
      <c r="C20" s="454"/>
      <c r="D20" s="452" t="s">
        <v>715</v>
      </c>
      <c r="E20" s="455" t="s">
        <v>334</v>
      </c>
      <c r="F20" s="456"/>
    </row>
    <row r="21" spans="1:6" ht="27.75" thickBot="1">
      <c r="A21" s="457"/>
      <c r="B21" s="458" t="s">
        <v>520</v>
      </c>
      <c r="C21" s="459" t="s">
        <v>86</v>
      </c>
      <c r="D21" s="457"/>
      <c r="E21" s="155" t="s">
        <v>695</v>
      </c>
      <c r="F21" s="155" t="s">
        <v>696</v>
      </c>
    </row>
    <row r="22" spans="1:6" ht="14.25" thickBot="1">
      <c r="A22" s="443">
        <v>1</v>
      </c>
      <c r="B22" s="443">
        <v>2</v>
      </c>
      <c r="C22" s="443">
        <v>3</v>
      </c>
      <c r="D22" s="443">
        <v>4</v>
      </c>
      <c r="E22" s="443">
        <v>5</v>
      </c>
      <c r="F22" s="443">
        <v>6</v>
      </c>
    </row>
    <row r="23" spans="1:6" s="465" customFormat="1" ht="40.5">
      <c r="A23" s="460">
        <v>8010</v>
      </c>
      <c r="B23" s="461" t="s">
        <v>787</v>
      </c>
      <c r="C23" s="462"/>
      <c r="D23" s="463">
        <f>D25+D80</f>
        <v>30768.5</v>
      </c>
      <c r="E23" s="464">
        <f>E25</f>
        <v>0</v>
      </c>
      <c r="F23" s="464">
        <f>F25</f>
        <v>30768.5</v>
      </c>
    </row>
    <row r="24" spans="1:6" s="465" customFormat="1" ht="14.25">
      <c r="A24" s="466"/>
      <c r="B24" s="467" t="s">
        <v>334</v>
      </c>
      <c r="C24" s="468"/>
      <c r="D24" s="469"/>
      <c r="E24" s="470"/>
      <c r="F24" s="471"/>
    </row>
    <row r="25" spans="1:6" ht="27">
      <c r="A25" s="472">
        <v>8100</v>
      </c>
      <c r="B25" s="473" t="s">
        <v>788</v>
      </c>
      <c r="C25" s="474"/>
      <c r="D25" s="475">
        <f>D27+D55</f>
        <v>30768.5</v>
      </c>
      <c r="E25" s="476">
        <f>E27+E55</f>
        <v>0</v>
      </c>
      <c r="F25" s="477">
        <f>F27+F55</f>
        <v>30768.5</v>
      </c>
    </row>
    <row r="26" spans="1:6" ht="13.5">
      <c r="A26" s="472"/>
      <c r="B26" s="478" t="s">
        <v>334</v>
      </c>
      <c r="C26" s="474"/>
      <c r="D26" s="475"/>
      <c r="E26" s="479"/>
      <c r="F26" s="480"/>
    </row>
    <row r="27" spans="1:6" ht="26.25" customHeight="1" thickBot="1">
      <c r="A27" s="481">
        <v>8110</v>
      </c>
      <c r="B27" s="482" t="s">
        <v>636</v>
      </c>
      <c r="C27" s="474"/>
      <c r="D27" s="483"/>
      <c r="E27" s="479"/>
      <c r="F27" s="484"/>
    </row>
    <row r="28" spans="1:6" ht="14.25" hidden="1" thickBot="1">
      <c r="A28" s="481"/>
      <c r="B28" s="485" t="s">
        <v>334</v>
      </c>
      <c r="C28" s="474"/>
      <c r="D28" s="483"/>
      <c r="E28" s="479"/>
      <c r="F28" s="484"/>
    </row>
    <row r="29" spans="1:6" ht="41.25" hidden="1" thickBot="1">
      <c r="A29" s="481">
        <v>8111</v>
      </c>
      <c r="B29" s="486" t="s">
        <v>637</v>
      </c>
      <c r="C29" s="474"/>
      <c r="D29" s="475"/>
      <c r="E29" s="487" t="s">
        <v>207</v>
      </c>
      <c r="F29" s="480"/>
    </row>
    <row r="30" spans="1:6" ht="14.25" hidden="1" thickBot="1">
      <c r="A30" s="481"/>
      <c r="B30" s="488" t="s">
        <v>573</v>
      </c>
      <c r="C30" s="474"/>
      <c r="D30" s="475"/>
      <c r="E30" s="487"/>
      <c r="F30" s="480"/>
    </row>
    <row r="31" spans="1:6" ht="14.25" hidden="1" thickBot="1">
      <c r="A31" s="481">
        <v>8112</v>
      </c>
      <c r="B31" s="489" t="s">
        <v>638</v>
      </c>
      <c r="C31" s="490" t="s">
        <v>208</v>
      </c>
      <c r="D31" s="475"/>
      <c r="E31" s="487" t="s">
        <v>207</v>
      </c>
      <c r="F31" s="480"/>
    </row>
    <row r="32" spans="1:6" ht="14.25" hidden="1" thickBot="1">
      <c r="A32" s="481">
        <v>8113</v>
      </c>
      <c r="B32" s="489" t="s">
        <v>639</v>
      </c>
      <c r="C32" s="490" t="s">
        <v>209</v>
      </c>
      <c r="D32" s="475"/>
      <c r="E32" s="487" t="s">
        <v>207</v>
      </c>
      <c r="F32" s="480"/>
    </row>
    <row r="33" spans="1:6" ht="27.75" hidden="1" thickBot="1">
      <c r="A33" s="481">
        <v>8120</v>
      </c>
      <c r="B33" s="486" t="s">
        <v>640</v>
      </c>
      <c r="C33" s="490"/>
      <c r="D33" s="475"/>
      <c r="E33" s="491"/>
      <c r="F33" s="480"/>
    </row>
    <row r="34" spans="1:6" ht="14.25" hidden="1" thickBot="1">
      <c r="A34" s="481"/>
      <c r="B34" s="488" t="s">
        <v>334</v>
      </c>
      <c r="C34" s="490"/>
      <c r="D34" s="475"/>
      <c r="E34" s="491"/>
      <c r="F34" s="480"/>
    </row>
    <row r="35" spans="1:6" ht="14.25" hidden="1" thickBot="1">
      <c r="A35" s="481">
        <v>8121</v>
      </c>
      <c r="B35" s="486" t="s">
        <v>641</v>
      </c>
      <c r="C35" s="490"/>
      <c r="D35" s="475"/>
      <c r="E35" s="487" t="s">
        <v>207</v>
      </c>
      <c r="F35" s="480"/>
    </row>
    <row r="36" spans="1:6" ht="14.25" hidden="1" thickBot="1">
      <c r="A36" s="481"/>
      <c r="B36" s="488" t="s">
        <v>573</v>
      </c>
      <c r="C36" s="490"/>
      <c r="D36" s="475"/>
      <c r="E36" s="491"/>
      <c r="F36" s="480"/>
    </row>
    <row r="37" spans="1:6" ht="19.5" hidden="1" customHeight="1">
      <c r="A37" s="472">
        <v>8122</v>
      </c>
      <c r="B37" s="482" t="s">
        <v>642</v>
      </c>
      <c r="C37" s="490" t="s">
        <v>210</v>
      </c>
      <c r="D37" s="475"/>
      <c r="E37" s="487" t="s">
        <v>207</v>
      </c>
      <c r="F37" s="480"/>
    </row>
    <row r="38" spans="1:6" ht="14.25" hidden="1" thickBot="1">
      <c r="A38" s="472"/>
      <c r="B38" s="492" t="s">
        <v>573</v>
      </c>
      <c r="C38" s="490"/>
      <c r="D38" s="475"/>
      <c r="E38" s="491"/>
      <c r="F38" s="480"/>
    </row>
    <row r="39" spans="1:6" ht="3.75" hidden="1" customHeight="1">
      <c r="A39" s="472">
        <v>8123</v>
      </c>
      <c r="B39" s="492" t="s">
        <v>643</v>
      </c>
      <c r="C39" s="490"/>
      <c r="D39" s="475"/>
      <c r="E39" s="487" t="s">
        <v>207</v>
      </c>
      <c r="F39" s="480"/>
    </row>
    <row r="40" spans="1:6" ht="14.25" hidden="1" thickBot="1">
      <c r="A40" s="472">
        <v>8124</v>
      </c>
      <c r="B40" s="492" t="s">
        <v>644</v>
      </c>
      <c r="C40" s="490"/>
      <c r="D40" s="475"/>
      <c r="E40" s="487" t="s">
        <v>207</v>
      </c>
      <c r="F40" s="480"/>
    </row>
    <row r="41" spans="1:6" ht="16.5" hidden="1" customHeight="1">
      <c r="A41" s="472">
        <v>8130</v>
      </c>
      <c r="B41" s="482" t="s">
        <v>645</v>
      </c>
      <c r="C41" s="490" t="s">
        <v>211</v>
      </c>
      <c r="D41" s="475"/>
      <c r="E41" s="487" t="s">
        <v>207</v>
      </c>
      <c r="F41" s="480"/>
    </row>
    <row r="42" spans="1:6" ht="14.25" hidden="1" thickBot="1">
      <c r="A42" s="472"/>
      <c r="B42" s="492" t="s">
        <v>573</v>
      </c>
      <c r="C42" s="490"/>
      <c r="D42" s="475"/>
      <c r="E42" s="491"/>
      <c r="F42" s="480"/>
    </row>
    <row r="43" spans="1:6" ht="14.25" hidden="1" thickBot="1">
      <c r="A43" s="472">
        <v>8131</v>
      </c>
      <c r="B43" s="492" t="s">
        <v>646</v>
      </c>
      <c r="C43" s="490"/>
      <c r="D43" s="475"/>
      <c r="E43" s="487" t="s">
        <v>207</v>
      </c>
      <c r="F43" s="480"/>
    </row>
    <row r="44" spans="1:6" ht="14.25" hidden="1" thickBot="1">
      <c r="A44" s="493">
        <v>8132</v>
      </c>
      <c r="B44" s="494" t="s">
        <v>647</v>
      </c>
      <c r="C44" s="495"/>
      <c r="D44" s="496"/>
      <c r="E44" s="497" t="s">
        <v>207</v>
      </c>
      <c r="F44" s="498"/>
    </row>
    <row r="45" spans="1:6" ht="27.75" hidden="1" thickBot="1">
      <c r="A45" s="472">
        <v>8140</v>
      </c>
      <c r="B45" s="482" t="s">
        <v>648</v>
      </c>
      <c r="C45" s="490"/>
      <c r="D45" s="475"/>
      <c r="E45" s="491"/>
      <c r="F45" s="480"/>
    </row>
    <row r="46" spans="1:6" ht="14.25" hidden="1" thickBot="1">
      <c r="A46" s="481"/>
      <c r="B46" s="488" t="s">
        <v>573</v>
      </c>
      <c r="C46" s="490"/>
      <c r="D46" s="475"/>
      <c r="E46" s="491"/>
      <c r="F46" s="480"/>
    </row>
    <row r="47" spans="1:6" ht="27.75" hidden="1" thickBot="1">
      <c r="A47" s="472">
        <v>8141</v>
      </c>
      <c r="B47" s="482" t="s">
        <v>649</v>
      </c>
      <c r="C47" s="490" t="s">
        <v>210</v>
      </c>
      <c r="D47" s="475"/>
      <c r="E47" s="491"/>
      <c r="F47" s="480"/>
    </row>
    <row r="48" spans="1:6" ht="14.25" hidden="1" thickBot="1">
      <c r="A48" s="472"/>
      <c r="B48" s="492" t="s">
        <v>573</v>
      </c>
      <c r="C48" s="499"/>
      <c r="D48" s="475"/>
      <c r="E48" s="491"/>
      <c r="F48" s="480"/>
    </row>
    <row r="49" spans="1:9" ht="14.25" hidden="1" thickBot="1">
      <c r="A49" s="460">
        <v>8142</v>
      </c>
      <c r="B49" s="500" t="s">
        <v>650</v>
      </c>
      <c r="C49" s="501"/>
      <c r="D49" s="502"/>
      <c r="E49" s="503"/>
      <c r="F49" s="504" t="s">
        <v>207</v>
      </c>
    </row>
    <row r="50" spans="1:9" ht="14.25" hidden="1" thickBot="1">
      <c r="A50" s="493">
        <v>8143</v>
      </c>
      <c r="B50" s="494" t="s">
        <v>651</v>
      </c>
      <c r="C50" s="505"/>
      <c r="D50" s="496"/>
      <c r="E50" s="506"/>
      <c r="F50" s="498"/>
    </row>
    <row r="51" spans="1:9" ht="27.75" hidden="1" thickBot="1">
      <c r="A51" s="460">
        <v>8150</v>
      </c>
      <c r="B51" s="507" t="s">
        <v>652</v>
      </c>
      <c r="C51" s="508" t="s">
        <v>211</v>
      </c>
      <c r="D51" s="502"/>
      <c r="E51" s="503"/>
      <c r="F51" s="509"/>
    </row>
    <row r="52" spans="1:9" ht="14.25" hidden="1" thickBot="1">
      <c r="A52" s="472"/>
      <c r="B52" s="492" t="s">
        <v>573</v>
      </c>
      <c r="C52" s="510"/>
      <c r="D52" s="475"/>
      <c r="E52" s="491"/>
      <c r="F52" s="480"/>
    </row>
    <row r="53" spans="1:9" ht="14.25" hidden="1" thickBot="1">
      <c r="A53" s="472">
        <v>8151</v>
      </c>
      <c r="B53" s="492" t="s">
        <v>646</v>
      </c>
      <c r="C53" s="510"/>
      <c r="D53" s="475"/>
      <c r="E53" s="491"/>
      <c r="F53" s="511" t="s">
        <v>0</v>
      </c>
    </row>
    <row r="54" spans="1:9" ht="14.25" hidden="1" thickBot="1">
      <c r="A54" s="512">
        <v>8152</v>
      </c>
      <c r="B54" s="513" t="s">
        <v>653</v>
      </c>
      <c r="C54" s="514"/>
      <c r="D54" s="515"/>
      <c r="E54" s="516"/>
      <c r="F54" s="517"/>
    </row>
    <row r="55" spans="1:9" ht="41.25" thickBot="1">
      <c r="A55" s="518">
        <v>8160</v>
      </c>
      <c r="B55" s="519" t="s">
        <v>654</v>
      </c>
      <c r="C55" s="520"/>
      <c r="D55" s="521">
        <f>D57+D62+D66</f>
        <v>30768.5</v>
      </c>
      <c r="E55" s="521">
        <f>E62+E66</f>
        <v>0</v>
      </c>
      <c r="F55" s="448">
        <f>F57+F62+F66</f>
        <v>30768.5</v>
      </c>
    </row>
    <row r="56" spans="1:9" ht="14.25" thickBot="1">
      <c r="A56" s="522"/>
      <c r="B56" s="523" t="s">
        <v>334</v>
      </c>
      <c r="C56" s="524"/>
      <c r="D56" s="525"/>
      <c r="E56" s="526"/>
      <c r="F56" s="527"/>
    </row>
    <row r="57" spans="1:9" s="465" customFormat="1" ht="41.25" hidden="1" thickBot="1">
      <c r="A57" s="518">
        <v>8161</v>
      </c>
      <c r="B57" s="528" t="s">
        <v>655</v>
      </c>
      <c r="C57" s="520"/>
      <c r="D57" s="529"/>
      <c r="E57" s="530" t="s">
        <v>207</v>
      </c>
      <c r="F57" s="531"/>
    </row>
    <row r="58" spans="1:9" s="465" customFormat="1" ht="15" hidden="1" thickBot="1">
      <c r="A58" s="466"/>
      <c r="B58" s="532" t="s">
        <v>573</v>
      </c>
      <c r="C58" s="533"/>
      <c r="D58" s="469"/>
      <c r="E58" s="534"/>
      <c r="F58" s="471"/>
    </row>
    <row r="59" spans="1:9" ht="26.25" hidden="1" customHeight="1" thickBot="1">
      <c r="A59" s="472">
        <v>8162</v>
      </c>
      <c r="B59" s="492" t="s">
        <v>656</v>
      </c>
      <c r="C59" s="510" t="s">
        <v>212</v>
      </c>
      <c r="D59" s="475"/>
      <c r="E59" s="491" t="s">
        <v>207</v>
      </c>
      <c r="F59" s="480"/>
    </row>
    <row r="60" spans="1:9" s="465" customFormat="1" ht="99" hidden="1" customHeight="1">
      <c r="A60" s="535">
        <v>8163</v>
      </c>
      <c r="B60" s="536" t="s">
        <v>657</v>
      </c>
      <c r="C60" s="510" t="s">
        <v>212</v>
      </c>
      <c r="D60" s="529"/>
      <c r="E60" s="530" t="s">
        <v>207</v>
      </c>
      <c r="F60" s="531"/>
    </row>
    <row r="61" spans="1:9" ht="27.75" hidden="1" thickBot="1">
      <c r="A61" s="512">
        <v>8164</v>
      </c>
      <c r="B61" s="513" t="s">
        <v>658</v>
      </c>
      <c r="C61" s="514" t="s">
        <v>213</v>
      </c>
      <c r="D61" s="515"/>
      <c r="E61" s="516" t="s">
        <v>207</v>
      </c>
      <c r="F61" s="517"/>
    </row>
    <row r="62" spans="1:9" s="465" customFormat="1" ht="15" hidden="1" thickBot="1">
      <c r="A62" s="518">
        <v>8170</v>
      </c>
      <c r="B62" s="528" t="s">
        <v>659</v>
      </c>
      <c r="C62" s="520"/>
      <c r="D62" s="537"/>
      <c r="E62" s="530"/>
      <c r="F62" s="538"/>
      <c r="I62" s="465" t="s">
        <v>786</v>
      </c>
    </row>
    <row r="63" spans="1:9" s="465" customFormat="1" ht="15" hidden="1" thickBot="1">
      <c r="A63" s="466"/>
      <c r="B63" s="532" t="s">
        <v>573</v>
      </c>
      <c r="C63" s="533"/>
      <c r="D63" s="539"/>
      <c r="E63" s="534"/>
      <c r="F63" s="540"/>
    </row>
    <row r="64" spans="1:9" ht="33" hidden="1" customHeight="1">
      <c r="A64" s="472">
        <v>8171</v>
      </c>
      <c r="B64" s="492" t="s">
        <v>660</v>
      </c>
      <c r="C64" s="510" t="s">
        <v>214</v>
      </c>
      <c r="D64" s="475"/>
      <c r="E64" s="491"/>
      <c r="F64" s="480"/>
    </row>
    <row r="65" spans="1:6" ht="14.25" hidden="1" thickBot="1">
      <c r="A65" s="472">
        <v>8172</v>
      </c>
      <c r="B65" s="489" t="s">
        <v>661</v>
      </c>
      <c r="C65" s="510" t="s">
        <v>215</v>
      </c>
      <c r="D65" s="475"/>
      <c r="E65" s="491"/>
      <c r="F65" s="480"/>
    </row>
    <row r="66" spans="1:6" s="465" customFormat="1" ht="41.25" thickBot="1">
      <c r="A66" s="518">
        <v>8190</v>
      </c>
      <c r="B66" s="541" t="s">
        <v>662</v>
      </c>
      <c r="C66" s="542"/>
      <c r="D66" s="529">
        <f>D68+D72-D71</f>
        <v>30768.5</v>
      </c>
      <c r="E66" s="543"/>
      <c r="F66" s="544">
        <f>F72</f>
        <v>30768.5</v>
      </c>
    </row>
    <row r="67" spans="1:6" s="465" customFormat="1" ht="14.25">
      <c r="A67" s="522"/>
      <c r="B67" s="488" t="s">
        <v>521</v>
      </c>
      <c r="C67" s="47"/>
      <c r="D67" s="545"/>
      <c r="E67" s="546"/>
      <c r="F67" s="547"/>
    </row>
    <row r="68" spans="1:6" ht="27">
      <c r="A68" s="548">
        <v>8191</v>
      </c>
      <c r="B68" s="532" t="s">
        <v>663</v>
      </c>
      <c r="C68" s="549">
        <v>9320</v>
      </c>
      <c r="D68" s="550">
        <f>D70+D71</f>
        <v>0</v>
      </c>
      <c r="E68" s="551">
        <f>E70-E71</f>
        <v>0</v>
      </c>
      <c r="F68" s="552" t="s">
        <v>0</v>
      </c>
    </row>
    <row r="69" spans="1:6" ht="13.5">
      <c r="A69" s="481"/>
      <c r="B69" s="488" t="s">
        <v>235</v>
      </c>
      <c r="C69" s="553"/>
      <c r="D69" s="475"/>
      <c r="E69" s="479"/>
      <c r="F69" s="480"/>
    </row>
    <row r="70" spans="1:6" ht="67.5">
      <c r="A70" s="481">
        <v>8192</v>
      </c>
      <c r="B70" s="492" t="s">
        <v>664</v>
      </c>
      <c r="C70" s="553"/>
      <c r="D70" s="475">
        <f>E70</f>
        <v>0</v>
      </c>
      <c r="E70" s="479"/>
      <c r="F70" s="554" t="s">
        <v>207</v>
      </c>
    </row>
    <row r="71" spans="1:6" ht="27">
      <c r="A71" s="481">
        <v>8193</v>
      </c>
      <c r="B71" s="492" t="s">
        <v>665</v>
      </c>
      <c r="C71" s="553"/>
      <c r="D71" s="475"/>
      <c r="E71" s="487"/>
      <c r="F71" s="554" t="s">
        <v>0</v>
      </c>
    </row>
    <row r="72" spans="1:6" ht="40.5">
      <c r="A72" s="481">
        <v>8194</v>
      </c>
      <c r="B72" s="555" t="s">
        <v>666</v>
      </c>
      <c r="C72" s="556">
        <v>9330</v>
      </c>
      <c r="D72" s="557">
        <f>D74+D75</f>
        <v>30768.5</v>
      </c>
      <c r="E72" s="487" t="s">
        <v>207</v>
      </c>
      <c r="F72" s="558">
        <f>F74+F75</f>
        <v>30768.5</v>
      </c>
    </row>
    <row r="73" spans="1:6" ht="13.5">
      <c r="A73" s="481"/>
      <c r="B73" s="488" t="s">
        <v>235</v>
      </c>
      <c r="C73" s="556"/>
      <c r="D73" s="483"/>
      <c r="E73" s="487"/>
      <c r="F73" s="480"/>
    </row>
    <row r="74" spans="1:6" ht="40.5">
      <c r="A74" s="481">
        <v>8195</v>
      </c>
      <c r="B74" s="492" t="s">
        <v>667</v>
      </c>
      <c r="C74" s="556"/>
      <c r="D74" s="559">
        <f>F74</f>
        <v>30768.5</v>
      </c>
      <c r="E74" s="487" t="s">
        <v>207</v>
      </c>
      <c r="F74" s="558">
        <v>30768.5</v>
      </c>
    </row>
    <row r="75" spans="1:6" ht="40.5">
      <c r="A75" s="560">
        <v>8196</v>
      </c>
      <c r="B75" s="492" t="s">
        <v>668</v>
      </c>
      <c r="C75" s="556"/>
      <c r="D75" s="483"/>
      <c r="E75" s="487" t="s">
        <v>207</v>
      </c>
      <c r="F75" s="480"/>
    </row>
    <row r="76" spans="1:6" ht="40.5">
      <c r="A76" s="481">
        <v>8197</v>
      </c>
      <c r="B76" s="561" t="s">
        <v>669</v>
      </c>
      <c r="C76" s="562"/>
      <c r="D76" s="563" t="s">
        <v>207</v>
      </c>
      <c r="E76" s="564" t="s">
        <v>207</v>
      </c>
      <c r="F76" s="565" t="s">
        <v>207</v>
      </c>
    </row>
    <row r="77" spans="1:6" ht="54">
      <c r="A77" s="481">
        <v>8198</v>
      </c>
      <c r="B77" s="566" t="s">
        <v>670</v>
      </c>
      <c r="C77" s="567"/>
      <c r="D77" s="563" t="s">
        <v>207</v>
      </c>
      <c r="E77" s="491"/>
      <c r="F77" s="480"/>
    </row>
    <row r="78" spans="1:6" ht="54">
      <c r="A78" s="481">
        <v>8199</v>
      </c>
      <c r="B78" s="568" t="s">
        <v>671</v>
      </c>
      <c r="C78" s="567"/>
      <c r="D78" s="483"/>
      <c r="E78" s="491"/>
      <c r="F78" s="480"/>
    </row>
    <row r="79" spans="1:6" ht="40.5">
      <c r="A79" s="481" t="s">
        <v>672</v>
      </c>
      <c r="B79" s="569" t="s">
        <v>673</v>
      </c>
      <c r="C79" s="567"/>
      <c r="D79" s="483"/>
      <c r="E79" s="564" t="s">
        <v>207</v>
      </c>
      <c r="F79" s="480"/>
    </row>
    <row r="80" spans="1:6" ht="25.5" customHeight="1">
      <c r="A80" s="481">
        <v>8200</v>
      </c>
      <c r="B80" s="473" t="s">
        <v>674</v>
      </c>
      <c r="C80" s="553"/>
      <c r="D80" s="475"/>
      <c r="E80" s="479"/>
      <c r="F80" s="480"/>
    </row>
    <row r="81" spans="1:6" ht="13.5" hidden="1">
      <c r="A81" s="481"/>
      <c r="B81" s="478" t="s">
        <v>334</v>
      </c>
      <c r="C81" s="553"/>
      <c r="D81" s="475"/>
      <c r="E81" s="479"/>
      <c r="F81" s="480"/>
    </row>
    <row r="82" spans="1:6" ht="11.25" hidden="1" customHeight="1">
      <c r="A82" s="481">
        <v>8210</v>
      </c>
      <c r="B82" s="570" t="s">
        <v>675</v>
      </c>
      <c r="C82" s="553"/>
      <c r="D82" s="475"/>
      <c r="E82" s="491"/>
      <c r="F82" s="480"/>
    </row>
    <row r="83" spans="1:6" ht="13.5" hidden="1">
      <c r="A83" s="472"/>
      <c r="B83" s="492" t="s">
        <v>334</v>
      </c>
      <c r="C83" s="553"/>
      <c r="D83" s="475"/>
      <c r="E83" s="491"/>
      <c r="F83" s="480"/>
    </row>
    <row r="84" spans="1:6" ht="40.5" hidden="1">
      <c r="A84" s="481">
        <v>8211</v>
      </c>
      <c r="B84" s="486" t="s">
        <v>676</v>
      </c>
      <c r="C84" s="553"/>
      <c r="D84" s="475"/>
      <c r="E84" s="487" t="s">
        <v>207</v>
      </c>
      <c r="F84" s="480"/>
    </row>
    <row r="85" spans="1:6" ht="13.5" hidden="1">
      <c r="A85" s="481"/>
      <c r="B85" s="488" t="s">
        <v>235</v>
      </c>
      <c r="C85" s="553"/>
      <c r="D85" s="475"/>
      <c r="E85" s="487"/>
      <c r="F85" s="480"/>
    </row>
    <row r="86" spans="1:6" ht="15" hidden="1" customHeight="1">
      <c r="A86" s="481">
        <v>8212</v>
      </c>
      <c r="B86" s="489" t="s">
        <v>638</v>
      </c>
      <c r="C86" s="510" t="s">
        <v>677</v>
      </c>
      <c r="D86" s="475"/>
      <c r="E86" s="487" t="s">
        <v>207</v>
      </c>
      <c r="F86" s="480"/>
    </row>
    <row r="87" spans="1:6" ht="15" hidden="1" customHeight="1">
      <c r="A87" s="481">
        <v>8213</v>
      </c>
      <c r="B87" s="489" t="s">
        <v>639</v>
      </c>
      <c r="C87" s="510" t="s">
        <v>678</v>
      </c>
      <c r="D87" s="475"/>
      <c r="E87" s="487" t="s">
        <v>207</v>
      </c>
      <c r="F87" s="480"/>
    </row>
    <row r="88" spans="1:6" s="572" customFormat="1" ht="40.5" hidden="1">
      <c r="A88" s="481">
        <v>8220</v>
      </c>
      <c r="B88" s="486" t="s">
        <v>679</v>
      </c>
      <c r="C88" s="553"/>
      <c r="D88" s="475"/>
      <c r="E88" s="571"/>
      <c r="F88" s="480"/>
    </row>
    <row r="89" spans="1:6" s="572" customFormat="1" ht="13.5" hidden="1">
      <c r="A89" s="481"/>
      <c r="B89" s="488" t="s">
        <v>334</v>
      </c>
      <c r="C89" s="553"/>
      <c r="D89" s="475"/>
      <c r="E89" s="571"/>
      <c r="F89" s="480"/>
    </row>
    <row r="90" spans="1:6" s="572" customFormat="1" ht="13.5" hidden="1">
      <c r="A90" s="481">
        <v>8221</v>
      </c>
      <c r="B90" s="486" t="s">
        <v>680</v>
      </c>
      <c r="C90" s="553"/>
      <c r="D90" s="475"/>
      <c r="E90" s="487" t="s">
        <v>207</v>
      </c>
      <c r="F90" s="480"/>
    </row>
    <row r="91" spans="1:6" s="572" customFormat="1" ht="15.75" hidden="1" customHeight="1">
      <c r="A91" s="481"/>
      <c r="B91" s="488" t="s">
        <v>573</v>
      </c>
      <c r="C91" s="553"/>
      <c r="D91" s="475"/>
      <c r="E91" s="487"/>
      <c r="F91" s="480"/>
    </row>
    <row r="92" spans="1:6" s="572" customFormat="1" ht="13.5" hidden="1">
      <c r="A92" s="472">
        <v>8222</v>
      </c>
      <c r="B92" s="492" t="s">
        <v>681</v>
      </c>
      <c r="C92" s="510" t="s">
        <v>682</v>
      </c>
      <c r="D92" s="475"/>
      <c r="E92" s="487" t="s">
        <v>207</v>
      </c>
      <c r="F92" s="480"/>
    </row>
    <row r="93" spans="1:6" s="572" customFormat="1" ht="27" hidden="1">
      <c r="A93" s="472">
        <v>8230</v>
      </c>
      <c r="B93" s="492" t="s">
        <v>683</v>
      </c>
      <c r="C93" s="510" t="s">
        <v>684</v>
      </c>
      <c r="D93" s="475"/>
      <c r="E93" s="487" t="s">
        <v>207</v>
      </c>
      <c r="F93" s="480"/>
    </row>
    <row r="94" spans="1:6" s="572" customFormat="1" ht="13.5" hidden="1">
      <c r="A94" s="472">
        <v>8240</v>
      </c>
      <c r="B94" s="486" t="s">
        <v>685</v>
      </c>
      <c r="C94" s="553"/>
      <c r="D94" s="475"/>
      <c r="E94" s="571"/>
      <c r="F94" s="480"/>
    </row>
    <row r="95" spans="1:6" s="572" customFormat="1" ht="13.5" hidden="1">
      <c r="A95" s="481"/>
      <c r="B95" s="488" t="s">
        <v>573</v>
      </c>
      <c r="C95" s="553"/>
      <c r="D95" s="475"/>
      <c r="E95" s="571"/>
      <c r="F95" s="480"/>
    </row>
    <row r="96" spans="1:6" s="572" customFormat="1" ht="15.75" hidden="1" customHeight="1">
      <c r="A96" s="472">
        <v>8241</v>
      </c>
      <c r="B96" s="492" t="s">
        <v>686</v>
      </c>
      <c r="C96" s="510" t="s">
        <v>682</v>
      </c>
      <c r="D96" s="475"/>
      <c r="E96" s="479"/>
      <c r="F96" s="480"/>
    </row>
    <row r="97" spans="1:6" s="572" customFormat="1" ht="27.75" hidden="1" thickBot="1">
      <c r="A97" s="493">
        <v>8250</v>
      </c>
      <c r="B97" s="494" t="s">
        <v>687</v>
      </c>
      <c r="C97" s="573" t="s">
        <v>684</v>
      </c>
      <c r="D97" s="496"/>
      <c r="E97" s="506"/>
      <c r="F97" s="498"/>
    </row>
    <row r="98" spans="1:6">
      <c r="B98" s="574"/>
    </row>
    <row r="99" spans="1:6">
      <c r="B99" s="574"/>
    </row>
    <row r="100" spans="1:6">
      <c r="B100" s="574"/>
    </row>
    <row r="101" spans="1:6">
      <c r="B101" s="574"/>
    </row>
    <row r="102" spans="1:6">
      <c r="B102" s="574"/>
    </row>
    <row r="103" spans="1:6">
      <c r="B103" s="574"/>
    </row>
    <row r="104" spans="1:6">
      <c r="B104" s="574"/>
    </row>
    <row r="105" spans="1:6">
      <c r="B105" s="574"/>
    </row>
    <row r="106" spans="1:6">
      <c r="B106" s="574"/>
    </row>
    <row r="107" spans="1:6">
      <c r="B107" s="574"/>
    </row>
    <row r="108" spans="1:6">
      <c r="B108" s="574"/>
    </row>
    <row r="109" spans="1:6">
      <c r="B109" s="574"/>
    </row>
    <row r="110" spans="1:6">
      <c r="B110" s="574"/>
    </row>
    <row r="111" spans="1:6">
      <c r="B111" s="574"/>
    </row>
    <row r="112" spans="1:6">
      <c r="B112" s="574"/>
    </row>
    <row r="113" spans="2:2">
      <c r="B113" s="574"/>
    </row>
    <row r="114" spans="2:2">
      <c r="B114" s="574"/>
    </row>
    <row r="115" spans="2:2">
      <c r="B115" s="574"/>
    </row>
    <row r="116" spans="2:2">
      <c r="B116" s="574"/>
    </row>
    <row r="117" spans="2:2">
      <c r="B117" s="574"/>
    </row>
    <row r="118" spans="2:2">
      <c r="B118" s="574"/>
    </row>
    <row r="119" spans="2:2">
      <c r="B119" s="574"/>
    </row>
    <row r="120" spans="2:2">
      <c r="B120" s="574"/>
    </row>
    <row r="121" spans="2:2">
      <c r="B121" s="574"/>
    </row>
    <row r="122" spans="2:2">
      <c r="B122" s="574"/>
    </row>
    <row r="123" spans="2:2">
      <c r="B123" s="574"/>
    </row>
    <row r="124" spans="2:2">
      <c r="B124" s="574"/>
    </row>
    <row r="125" spans="2:2">
      <c r="B125" s="574"/>
    </row>
    <row r="126" spans="2:2">
      <c r="B126" s="574"/>
    </row>
    <row r="127" spans="2:2">
      <c r="B127" s="574"/>
    </row>
    <row r="128" spans="2:2">
      <c r="B128" s="574"/>
    </row>
    <row r="129" spans="2:2">
      <c r="B129" s="574"/>
    </row>
    <row r="130" spans="2:2">
      <c r="B130" s="574"/>
    </row>
    <row r="131" spans="2:2">
      <c r="B131" s="574"/>
    </row>
    <row r="132" spans="2:2">
      <c r="B132" s="574"/>
    </row>
    <row r="133" spans="2:2">
      <c r="B133" s="574"/>
    </row>
    <row r="134" spans="2:2">
      <c r="B134" s="574"/>
    </row>
    <row r="135" spans="2:2">
      <c r="B135" s="574"/>
    </row>
    <row r="136" spans="2:2">
      <c r="B136" s="574"/>
    </row>
    <row r="137" spans="2:2">
      <c r="B137" s="574"/>
    </row>
    <row r="138" spans="2:2">
      <c r="B138" s="574"/>
    </row>
    <row r="139" spans="2:2">
      <c r="B139" s="574"/>
    </row>
    <row r="140" spans="2:2">
      <c r="B140" s="574"/>
    </row>
    <row r="141" spans="2:2">
      <c r="B141" s="574"/>
    </row>
    <row r="142" spans="2:2">
      <c r="B142" s="574"/>
    </row>
    <row r="143" spans="2:2">
      <c r="B143" s="574"/>
    </row>
    <row r="144" spans="2:2">
      <c r="B144" s="574"/>
    </row>
    <row r="145" spans="2:2">
      <c r="B145" s="574"/>
    </row>
    <row r="146" spans="2:2">
      <c r="B146" s="574"/>
    </row>
    <row r="147" spans="2:2">
      <c r="B147" s="574"/>
    </row>
    <row r="148" spans="2:2">
      <c r="B148" s="574"/>
    </row>
    <row r="149" spans="2:2">
      <c r="B149" s="574"/>
    </row>
    <row r="150" spans="2:2">
      <c r="B150" s="574"/>
    </row>
    <row r="151" spans="2:2">
      <c r="B151" s="574"/>
    </row>
    <row r="152" spans="2:2">
      <c r="B152" s="574"/>
    </row>
    <row r="153" spans="2:2">
      <c r="B153" s="574"/>
    </row>
    <row r="154" spans="2:2">
      <c r="B154" s="574"/>
    </row>
    <row r="155" spans="2:2">
      <c r="B155" s="574"/>
    </row>
    <row r="156" spans="2:2">
      <c r="B156" s="574"/>
    </row>
    <row r="157" spans="2:2">
      <c r="B157" s="574"/>
    </row>
    <row r="158" spans="2:2">
      <c r="B158" s="574"/>
    </row>
    <row r="159" spans="2:2">
      <c r="B159" s="574"/>
    </row>
    <row r="160" spans="2:2">
      <c r="B160" s="574"/>
    </row>
    <row r="161" spans="2:2">
      <c r="B161" s="574"/>
    </row>
    <row r="162" spans="2:2">
      <c r="B162" s="574"/>
    </row>
    <row r="163" spans="2:2">
      <c r="B163" s="574"/>
    </row>
    <row r="164" spans="2:2">
      <c r="B164" s="574"/>
    </row>
    <row r="165" spans="2:2">
      <c r="B165" s="574"/>
    </row>
    <row r="166" spans="2:2">
      <c r="B166" s="574"/>
    </row>
    <row r="167" spans="2:2">
      <c r="B167" s="574"/>
    </row>
    <row r="168" spans="2:2">
      <c r="B168" s="574"/>
    </row>
    <row r="169" spans="2:2">
      <c r="B169" s="574"/>
    </row>
    <row r="170" spans="2:2">
      <c r="B170" s="574"/>
    </row>
    <row r="171" spans="2:2">
      <c r="B171" s="574"/>
    </row>
    <row r="172" spans="2:2">
      <c r="B172" s="574"/>
    </row>
    <row r="173" spans="2:2">
      <c r="B173" s="574"/>
    </row>
    <row r="174" spans="2:2">
      <c r="B174" s="574"/>
    </row>
    <row r="175" spans="2:2">
      <c r="B175" s="574"/>
    </row>
    <row r="176" spans="2:2">
      <c r="B176" s="574"/>
    </row>
    <row r="177" spans="2:2">
      <c r="B177" s="574"/>
    </row>
    <row r="178" spans="2:2">
      <c r="B178" s="574"/>
    </row>
    <row r="179" spans="2:2">
      <c r="B179" s="574"/>
    </row>
    <row r="180" spans="2:2">
      <c r="B180" s="574"/>
    </row>
    <row r="181" spans="2:2">
      <c r="B181" s="574"/>
    </row>
    <row r="182" spans="2:2">
      <c r="B182" s="574"/>
    </row>
    <row r="183" spans="2:2">
      <c r="B183" s="574"/>
    </row>
    <row r="184" spans="2:2">
      <c r="B184" s="574"/>
    </row>
    <row r="185" spans="2:2">
      <c r="B185" s="574"/>
    </row>
    <row r="186" spans="2:2">
      <c r="B186" s="574"/>
    </row>
    <row r="187" spans="2:2">
      <c r="B187" s="574"/>
    </row>
    <row r="188" spans="2:2">
      <c r="B188" s="574"/>
    </row>
    <row r="189" spans="2:2">
      <c r="B189" s="574"/>
    </row>
    <row r="190" spans="2:2">
      <c r="B190" s="574"/>
    </row>
    <row r="191" spans="2:2">
      <c r="B191" s="574"/>
    </row>
    <row r="192" spans="2:2">
      <c r="B192" s="574"/>
    </row>
    <row r="193" spans="2:2">
      <c r="B193" s="574"/>
    </row>
    <row r="194" spans="2:2">
      <c r="B194" s="574"/>
    </row>
    <row r="195" spans="2:2">
      <c r="B195" s="574"/>
    </row>
    <row r="196" spans="2:2">
      <c r="B196" s="574"/>
    </row>
    <row r="197" spans="2:2">
      <c r="B197" s="574"/>
    </row>
    <row r="198" spans="2:2">
      <c r="B198" s="574"/>
    </row>
    <row r="199" spans="2:2">
      <c r="B199" s="574"/>
    </row>
    <row r="200" spans="2:2">
      <c r="B200" s="574"/>
    </row>
    <row r="201" spans="2:2">
      <c r="B201" s="574"/>
    </row>
    <row r="202" spans="2:2">
      <c r="B202" s="574"/>
    </row>
    <row r="203" spans="2:2">
      <c r="B203" s="574"/>
    </row>
    <row r="204" spans="2:2">
      <c r="B204" s="574"/>
    </row>
    <row r="205" spans="2:2">
      <c r="B205" s="574"/>
    </row>
    <row r="206" spans="2:2">
      <c r="B206" s="574"/>
    </row>
    <row r="207" spans="2:2">
      <c r="B207" s="574"/>
    </row>
    <row r="208" spans="2:2">
      <c r="B208" s="574"/>
    </row>
    <row r="209" spans="2:2">
      <c r="B209" s="574"/>
    </row>
    <row r="210" spans="2:2">
      <c r="B210" s="574"/>
    </row>
    <row r="211" spans="2:2">
      <c r="B211" s="574"/>
    </row>
    <row r="212" spans="2:2">
      <c r="B212" s="574"/>
    </row>
    <row r="213" spans="2:2">
      <c r="B213" s="574"/>
    </row>
    <row r="214" spans="2:2">
      <c r="B214" s="574"/>
    </row>
    <row r="215" spans="2:2">
      <c r="B215" s="574"/>
    </row>
    <row r="216" spans="2:2">
      <c r="B216" s="574"/>
    </row>
    <row r="217" spans="2:2">
      <c r="B217" s="574"/>
    </row>
    <row r="218" spans="2:2">
      <c r="B218" s="574"/>
    </row>
    <row r="219" spans="2:2">
      <c r="B219" s="574"/>
    </row>
    <row r="220" spans="2:2">
      <c r="B220" s="574"/>
    </row>
    <row r="221" spans="2:2">
      <c r="B221" s="574"/>
    </row>
    <row r="222" spans="2:2">
      <c r="B222" s="574"/>
    </row>
    <row r="223" spans="2:2">
      <c r="B223" s="574"/>
    </row>
    <row r="224" spans="2:2">
      <c r="B224" s="574"/>
    </row>
    <row r="225" spans="2:2">
      <c r="B225" s="574"/>
    </row>
    <row r="226" spans="2:2">
      <c r="B226" s="574"/>
    </row>
    <row r="227" spans="2:2">
      <c r="B227" s="574"/>
    </row>
    <row r="228" spans="2:2">
      <c r="B228" s="574"/>
    </row>
    <row r="229" spans="2:2">
      <c r="B229" s="574"/>
    </row>
    <row r="230" spans="2:2">
      <c r="B230" s="574"/>
    </row>
    <row r="231" spans="2:2">
      <c r="B231" s="574"/>
    </row>
    <row r="232" spans="2:2">
      <c r="B232" s="574"/>
    </row>
    <row r="233" spans="2:2">
      <c r="B233" s="574"/>
    </row>
    <row r="234" spans="2:2">
      <c r="B234" s="574"/>
    </row>
    <row r="235" spans="2:2">
      <c r="B235" s="574"/>
    </row>
    <row r="236" spans="2:2">
      <c r="B236" s="574"/>
    </row>
    <row r="237" spans="2:2">
      <c r="B237" s="574"/>
    </row>
    <row r="238" spans="2:2">
      <c r="B238" s="574"/>
    </row>
    <row r="239" spans="2:2">
      <c r="B239" s="574"/>
    </row>
    <row r="240" spans="2:2">
      <c r="B240" s="574"/>
    </row>
    <row r="241" spans="2:2">
      <c r="B241" s="574"/>
    </row>
    <row r="242" spans="2:2">
      <c r="B242" s="574"/>
    </row>
    <row r="243" spans="2:2">
      <c r="B243" s="574"/>
    </row>
    <row r="244" spans="2:2">
      <c r="B244" s="574"/>
    </row>
    <row r="245" spans="2:2">
      <c r="B245" s="574"/>
    </row>
    <row r="246" spans="2:2">
      <c r="B246" s="574"/>
    </row>
    <row r="247" spans="2:2">
      <c r="B247" s="574"/>
    </row>
    <row r="248" spans="2:2">
      <c r="B248" s="574"/>
    </row>
    <row r="249" spans="2:2">
      <c r="B249" s="574"/>
    </row>
  </sheetData>
  <mergeCells count="12">
    <mergeCell ref="A15:F15"/>
    <mergeCell ref="A17:F17"/>
    <mergeCell ref="A20:A21"/>
    <mergeCell ref="B20:C20"/>
    <mergeCell ref="D20:D21"/>
    <mergeCell ref="E20:F20"/>
    <mergeCell ref="A2:E2"/>
    <mergeCell ref="A4:E4"/>
    <mergeCell ref="A7:A8"/>
    <mergeCell ref="B7:B8"/>
    <mergeCell ref="C7:C8"/>
    <mergeCell ref="D7:E7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6"/>
  <sheetViews>
    <sheetView workbookViewId="0">
      <selection activeCell="E11" sqref="E11"/>
    </sheetView>
  </sheetViews>
  <sheetFormatPr defaultRowHeight="15"/>
  <cols>
    <col min="1" max="1" width="5.42578125" style="59" customWidth="1"/>
    <col min="2" max="2" width="5.5703125" style="67" customWidth="1"/>
    <col min="3" max="3" width="4.7109375" style="68" customWidth="1"/>
    <col min="4" max="4" width="5.7109375" style="69" customWidth="1"/>
    <col min="5" max="5" width="51" style="63" customWidth="1"/>
    <col min="6" max="6" width="11.42578125" style="42" customWidth="1"/>
    <col min="7" max="7" width="11.7109375" style="42" customWidth="1"/>
    <col min="8" max="8" width="11" style="42" customWidth="1"/>
    <col min="9" max="9" width="1" style="42" customWidth="1"/>
    <col min="10" max="10" width="14.42578125" style="42" customWidth="1"/>
    <col min="11" max="11" width="10.85546875" style="42" bestFit="1" customWidth="1"/>
    <col min="12" max="256" width="9.140625" style="42"/>
    <col min="257" max="257" width="5.42578125" style="42" customWidth="1"/>
    <col min="258" max="258" width="5.5703125" style="42" customWidth="1"/>
    <col min="259" max="259" width="4.7109375" style="42" customWidth="1"/>
    <col min="260" max="260" width="5.7109375" style="42" customWidth="1"/>
    <col min="261" max="261" width="51" style="42" customWidth="1"/>
    <col min="262" max="262" width="11.42578125" style="42" customWidth="1"/>
    <col min="263" max="263" width="11.7109375" style="42" customWidth="1"/>
    <col min="264" max="264" width="11" style="42" customWidth="1"/>
    <col min="265" max="265" width="1" style="42" customWidth="1"/>
    <col min="266" max="266" width="14.42578125" style="42" customWidth="1"/>
    <col min="267" max="267" width="10.85546875" style="42" bestFit="1" customWidth="1"/>
    <col min="268" max="512" width="9.140625" style="42"/>
    <col min="513" max="513" width="5.42578125" style="42" customWidth="1"/>
    <col min="514" max="514" width="5.5703125" style="42" customWidth="1"/>
    <col min="515" max="515" width="4.7109375" style="42" customWidth="1"/>
    <col min="516" max="516" width="5.7109375" style="42" customWidth="1"/>
    <col min="517" max="517" width="51" style="42" customWidth="1"/>
    <col min="518" max="518" width="11.42578125" style="42" customWidth="1"/>
    <col min="519" max="519" width="11.7109375" style="42" customWidth="1"/>
    <col min="520" max="520" width="11" style="42" customWidth="1"/>
    <col min="521" max="521" width="1" style="42" customWidth="1"/>
    <col min="522" max="522" width="14.42578125" style="42" customWidth="1"/>
    <col min="523" max="523" width="10.85546875" style="42" bestFit="1" customWidth="1"/>
    <col min="524" max="768" width="9.140625" style="42"/>
    <col min="769" max="769" width="5.42578125" style="42" customWidth="1"/>
    <col min="770" max="770" width="5.5703125" style="42" customWidth="1"/>
    <col min="771" max="771" width="4.7109375" style="42" customWidth="1"/>
    <col min="772" max="772" width="5.7109375" style="42" customWidth="1"/>
    <col min="773" max="773" width="51" style="42" customWidth="1"/>
    <col min="774" max="774" width="11.42578125" style="42" customWidth="1"/>
    <col min="775" max="775" width="11.7109375" style="42" customWidth="1"/>
    <col min="776" max="776" width="11" style="42" customWidth="1"/>
    <col min="777" max="777" width="1" style="42" customWidth="1"/>
    <col min="778" max="778" width="14.42578125" style="42" customWidth="1"/>
    <col min="779" max="779" width="10.85546875" style="42" bestFit="1" customWidth="1"/>
    <col min="780" max="1024" width="9.140625" style="42"/>
    <col min="1025" max="1025" width="5.42578125" style="42" customWidth="1"/>
    <col min="1026" max="1026" width="5.5703125" style="42" customWidth="1"/>
    <col min="1027" max="1027" width="4.7109375" style="42" customWidth="1"/>
    <col min="1028" max="1028" width="5.7109375" style="42" customWidth="1"/>
    <col min="1029" max="1029" width="51" style="42" customWidth="1"/>
    <col min="1030" max="1030" width="11.42578125" style="42" customWidth="1"/>
    <col min="1031" max="1031" width="11.7109375" style="42" customWidth="1"/>
    <col min="1032" max="1032" width="11" style="42" customWidth="1"/>
    <col min="1033" max="1033" width="1" style="42" customWidth="1"/>
    <col min="1034" max="1034" width="14.42578125" style="42" customWidth="1"/>
    <col min="1035" max="1035" width="10.85546875" style="42" bestFit="1" customWidth="1"/>
    <col min="1036" max="1280" width="9.140625" style="42"/>
    <col min="1281" max="1281" width="5.42578125" style="42" customWidth="1"/>
    <col min="1282" max="1282" width="5.5703125" style="42" customWidth="1"/>
    <col min="1283" max="1283" width="4.7109375" style="42" customWidth="1"/>
    <col min="1284" max="1284" width="5.7109375" style="42" customWidth="1"/>
    <col min="1285" max="1285" width="51" style="42" customWidth="1"/>
    <col min="1286" max="1286" width="11.42578125" style="42" customWidth="1"/>
    <col min="1287" max="1287" width="11.7109375" style="42" customWidth="1"/>
    <col min="1288" max="1288" width="11" style="42" customWidth="1"/>
    <col min="1289" max="1289" width="1" style="42" customWidth="1"/>
    <col min="1290" max="1290" width="14.42578125" style="42" customWidth="1"/>
    <col min="1291" max="1291" width="10.85546875" style="42" bestFit="1" customWidth="1"/>
    <col min="1292" max="1536" width="9.140625" style="42"/>
    <col min="1537" max="1537" width="5.42578125" style="42" customWidth="1"/>
    <col min="1538" max="1538" width="5.5703125" style="42" customWidth="1"/>
    <col min="1539" max="1539" width="4.7109375" style="42" customWidth="1"/>
    <col min="1540" max="1540" width="5.7109375" style="42" customWidth="1"/>
    <col min="1541" max="1541" width="51" style="42" customWidth="1"/>
    <col min="1542" max="1542" width="11.42578125" style="42" customWidth="1"/>
    <col min="1543" max="1543" width="11.7109375" style="42" customWidth="1"/>
    <col min="1544" max="1544" width="11" style="42" customWidth="1"/>
    <col min="1545" max="1545" width="1" style="42" customWidth="1"/>
    <col min="1546" max="1546" width="14.42578125" style="42" customWidth="1"/>
    <col min="1547" max="1547" width="10.85546875" style="42" bestFit="1" customWidth="1"/>
    <col min="1548" max="1792" width="9.140625" style="42"/>
    <col min="1793" max="1793" width="5.42578125" style="42" customWidth="1"/>
    <col min="1794" max="1794" width="5.5703125" style="42" customWidth="1"/>
    <col min="1795" max="1795" width="4.7109375" style="42" customWidth="1"/>
    <col min="1796" max="1796" width="5.7109375" style="42" customWidth="1"/>
    <col min="1797" max="1797" width="51" style="42" customWidth="1"/>
    <col min="1798" max="1798" width="11.42578125" style="42" customWidth="1"/>
    <col min="1799" max="1799" width="11.7109375" style="42" customWidth="1"/>
    <col min="1800" max="1800" width="11" style="42" customWidth="1"/>
    <col min="1801" max="1801" width="1" style="42" customWidth="1"/>
    <col min="1802" max="1802" width="14.42578125" style="42" customWidth="1"/>
    <col min="1803" max="1803" width="10.85546875" style="42" bestFit="1" customWidth="1"/>
    <col min="1804" max="2048" width="9.140625" style="42"/>
    <col min="2049" max="2049" width="5.42578125" style="42" customWidth="1"/>
    <col min="2050" max="2050" width="5.5703125" style="42" customWidth="1"/>
    <col min="2051" max="2051" width="4.7109375" style="42" customWidth="1"/>
    <col min="2052" max="2052" width="5.7109375" style="42" customWidth="1"/>
    <col min="2053" max="2053" width="51" style="42" customWidth="1"/>
    <col min="2054" max="2054" width="11.42578125" style="42" customWidth="1"/>
    <col min="2055" max="2055" width="11.7109375" style="42" customWidth="1"/>
    <col min="2056" max="2056" width="11" style="42" customWidth="1"/>
    <col min="2057" max="2057" width="1" style="42" customWidth="1"/>
    <col min="2058" max="2058" width="14.42578125" style="42" customWidth="1"/>
    <col min="2059" max="2059" width="10.85546875" style="42" bestFit="1" customWidth="1"/>
    <col min="2060" max="2304" width="9.140625" style="42"/>
    <col min="2305" max="2305" width="5.42578125" style="42" customWidth="1"/>
    <col min="2306" max="2306" width="5.5703125" style="42" customWidth="1"/>
    <col min="2307" max="2307" width="4.7109375" style="42" customWidth="1"/>
    <col min="2308" max="2308" width="5.7109375" style="42" customWidth="1"/>
    <col min="2309" max="2309" width="51" style="42" customWidth="1"/>
    <col min="2310" max="2310" width="11.42578125" style="42" customWidth="1"/>
    <col min="2311" max="2311" width="11.7109375" style="42" customWidth="1"/>
    <col min="2312" max="2312" width="11" style="42" customWidth="1"/>
    <col min="2313" max="2313" width="1" style="42" customWidth="1"/>
    <col min="2314" max="2314" width="14.42578125" style="42" customWidth="1"/>
    <col min="2315" max="2315" width="10.85546875" style="42" bestFit="1" customWidth="1"/>
    <col min="2316" max="2560" width="9.140625" style="42"/>
    <col min="2561" max="2561" width="5.42578125" style="42" customWidth="1"/>
    <col min="2562" max="2562" width="5.5703125" style="42" customWidth="1"/>
    <col min="2563" max="2563" width="4.7109375" style="42" customWidth="1"/>
    <col min="2564" max="2564" width="5.7109375" style="42" customWidth="1"/>
    <col min="2565" max="2565" width="51" style="42" customWidth="1"/>
    <col min="2566" max="2566" width="11.42578125" style="42" customWidth="1"/>
    <col min="2567" max="2567" width="11.7109375" style="42" customWidth="1"/>
    <col min="2568" max="2568" width="11" style="42" customWidth="1"/>
    <col min="2569" max="2569" width="1" style="42" customWidth="1"/>
    <col min="2570" max="2570" width="14.42578125" style="42" customWidth="1"/>
    <col min="2571" max="2571" width="10.85546875" style="42" bestFit="1" customWidth="1"/>
    <col min="2572" max="2816" width="9.140625" style="42"/>
    <col min="2817" max="2817" width="5.42578125" style="42" customWidth="1"/>
    <col min="2818" max="2818" width="5.5703125" style="42" customWidth="1"/>
    <col min="2819" max="2819" width="4.7109375" style="42" customWidth="1"/>
    <col min="2820" max="2820" width="5.7109375" style="42" customWidth="1"/>
    <col min="2821" max="2821" width="51" style="42" customWidth="1"/>
    <col min="2822" max="2822" width="11.42578125" style="42" customWidth="1"/>
    <col min="2823" max="2823" width="11.7109375" style="42" customWidth="1"/>
    <col min="2824" max="2824" width="11" style="42" customWidth="1"/>
    <col min="2825" max="2825" width="1" style="42" customWidth="1"/>
    <col min="2826" max="2826" width="14.42578125" style="42" customWidth="1"/>
    <col min="2827" max="2827" width="10.85546875" style="42" bestFit="1" customWidth="1"/>
    <col min="2828" max="3072" width="9.140625" style="42"/>
    <col min="3073" max="3073" width="5.42578125" style="42" customWidth="1"/>
    <col min="3074" max="3074" width="5.5703125" style="42" customWidth="1"/>
    <col min="3075" max="3075" width="4.7109375" style="42" customWidth="1"/>
    <col min="3076" max="3076" width="5.7109375" style="42" customWidth="1"/>
    <col min="3077" max="3077" width="51" style="42" customWidth="1"/>
    <col min="3078" max="3078" width="11.42578125" style="42" customWidth="1"/>
    <col min="3079" max="3079" width="11.7109375" style="42" customWidth="1"/>
    <col min="3080" max="3080" width="11" style="42" customWidth="1"/>
    <col min="3081" max="3081" width="1" style="42" customWidth="1"/>
    <col min="3082" max="3082" width="14.42578125" style="42" customWidth="1"/>
    <col min="3083" max="3083" width="10.85546875" style="42" bestFit="1" customWidth="1"/>
    <col min="3084" max="3328" width="9.140625" style="42"/>
    <col min="3329" max="3329" width="5.42578125" style="42" customWidth="1"/>
    <col min="3330" max="3330" width="5.5703125" style="42" customWidth="1"/>
    <col min="3331" max="3331" width="4.7109375" style="42" customWidth="1"/>
    <col min="3332" max="3332" width="5.7109375" style="42" customWidth="1"/>
    <col min="3333" max="3333" width="51" style="42" customWidth="1"/>
    <col min="3334" max="3334" width="11.42578125" style="42" customWidth="1"/>
    <col min="3335" max="3335" width="11.7109375" style="42" customWidth="1"/>
    <col min="3336" max="3336" width="11" style="42" customWidth="1"/>
    <col min="3337" max="3337" width="1" style="42" customWidth="1"/>
    <col min="3338" max="3338" width="14.42578125" style="42" customWidth="1"/>
    <col min="3339" max="3339" width="10.85546875" style="42" bestFit="1" customWidth="1"/>
    <col min="3340" max="3584" width="9.140625" style="42"/>
    <col min="3585" max="3585" width="5.42578125" style="42" customWidth="1"/>
    <col min="3586" max="3586" width="5.5703125" style="42" customWidth="1"/>
    <col min="3587" max="3587" width="4.7109375" style="42" customWidth="1"/>
    <col min="3588" max="3588" width="5.7109375" style="42" customWidth="1"/>
    <col min="3589" max="3589" width="51" style="42" customWidth="1"/>
    <col min="3590" max="3590" width="11.42578125" style="42" customWidth="1"/>
    <col min="3591" max="3591" width="11.7109375" style="42" customWidth="1"/>
    <col min="3592" max="3592" width="11" style="42" customWidth="1"/>
    <col min="3593" max="3593" width="1" style="42" customWidth="1"/>
    <col min="3594" max="3594" width="14.42578125" style="42" customWidth="1"/>
    <col min="3595" max="3595" width="10.85546875" style="42" bestFit="1" customWidth="1"/>
    <col min="3596" max="3840" width="9.140625" style="42"/>
    <col min="3841" max="3841" width="5.42578125" style="42" customWidth="1"/>
    <col min="3842" max="3842" width="5.5703125" style="42" customWidth="1"/>
    <col min="3843" max="3843" width="4.7109375" style="42" customWidth="1"/>
    <col min="3844" max="3844" width="5.7109375" style="42" customWidth="1"/>
    <col min="3845" max="3845" width="51" style="42" customWidth="1"/>
    <col min="3846" max="3846" width="11.42578125" style="42" customWidth="1"/>
    <col min="3847" max="3847" width="11.7109375" style="42" customWidth="1"/>
    <col min="3848" max="3848" width="11" style="42" customWidth="1"/>
    <col min="3849" max="3849" width="1" style="42" customWidth="1"/>
    <col min="3850" max="3850" width="14.42578125" style="42" customWidth="1"/>
    <col min="3851" max="3851" width="10.85546875" style="42" bestFit="1" customWidth="1"/>
    <col min="3852" max="4096" width="9.140625" style="42"/>
    <col min="4097" max="4097" width="5.42578125" style="42" customWidth="1"/>
    <col min="4098" max="4098" width="5.5703125" style="42" customWidth="1"/>
    <col min="4099" max="4099" width="4.7109375" style="42" customWidth="1"/>
    <col min="4100" max="4100" width="5.7109375" style="42" customWidth="1"/>
    <col min="4101" max="4101" width="51" style="42" customWidth="1"/>
    <col min="4102" max="4102" width="11.42578125" style="42" customWidth="1"/>
    <col min="4103" max="4103" width="11.7109375" style="42" customWidth="1"/>
    <col min="4104" max="4104" width="11" style="42" customWidth="1"/>
    <col min="4105" max="4105" width="1" style="42" customWidth="1"/>
    <col min="4106" max="4106" width="14.42578125" style="42" customWidth="1"/>
    <col min="4107" max="4107" width="10.85546875" style="42" bestFit="1" customWidth="1"/>
    <col min="4108" max="4352" width="9.140625" style="42"/>
    <col min="4353" max="4353" width="5.42578125" style="42" customWidth="1"/>
    <col min="4354" max="4354" width="5.5703125" style="42" customWidth="1"/>
    <col min="4355" max="4355" width="4.7109375" style="42" customWidth="1"/>
    <col min="4356" max="4356" width="5.7109375" style="42" customWidth="1"/>
    <col min="4357" max="4357" width="51" style="42" customWidth="1"/>
    <col min="4358" max="4358" width="11.42578125" style="42" customWidth="1"/>
    <col min="4359" max="4359" width="11.7109375" style="42" customWidth="1"/>
    <col min="4360" max="4360" width="11" style="42" customWidth="1"/>
    <col min="4361" max="4361" width="1" style="42" customWidth="1"/>
    <col min="4362" max="4362" width="14.42578125" style="42" customWidth="1"/>
    <col min="4363" max="4363" width="10.85546875" style="42" bestFit="1" customWidth="1"/>
    <col min="4364" max="4608" width="9.140625" style="42"/>
    <col min="4609" max="4609" width="5.42578125" style="42" customWidth="1"/>
    <col min="4610" max="4610" width="5.5703125" style="42" customWidth="1"/>
    <col min="4611" max="4611" width="4.7109375" style="42" customWidth="1"/>
    <col min="4612" max="4612" width="5.7109375" style="42" customWidth="1"/>
    <col min="4613" max="4613" width="51" style="42" customWidth="1"/>
    <col min="4614" max="4614" width="11.42578125" style="42" customWidth="1"/>
    <col min="4615" max="4615" width="11.7109375" style="42" customWidth="1"/>
    <col min="4616" max="4616" width="11" style="42" customWidth="1"/>
    <col min="4617" max="4617" width="1" style="42" customWidth="1"/>
    <col min="4618" max="4618" width="14.42578125" style="42" customWidth="1"/>
    <col min="4619" max="4619" width="10.85546875" style="42" bestFit="1" customWidth="1"/>
    <col min="4620" max="4864" width="9.140625" style="42"/>
    <col min="4865" max="4865" width="5.42578125" style="42" customWidth="1"/>
    <col min="4866" max="4866" width="5.5703125" style="42" customWidth="1"/>
    <col min="4867" max="4867" width="4.7109375" style="42" customWidth="1"/>
    <col min="4868" max="4868" width="5.7109375" style="42" customWidth="1"/>
    <col min="4869" max="4869" width="51" style="42" customWidth="1"/>
    <col min="4870" max="4870" width="11.42578125" style="42" customWidth="1"/>
    <col min="4871" max="4871" width="11.7109375" style="42" customWidth="1"/>
    <col min="4872" max="4872" width="11" style="42" customWidth="1"/>
    <col min="4873" max="4873" width="1" style="42" customWidth="1"/>
    <col min="4874" max="4874" width="14.42578125" style="42" customWidth="1"/>
    <col min="4875" max="4875" width="10.85546875" style="42" bestFit="1" customWidth="1"/>
    <col min="4876" max="5120" width="9.140625" style="42"/>
    <col min="5121" max="5121" width="5.42578125" style="42" customWidth="1"/>
    <col min="5122" max="5122" width="5.5703125" style="42" customWidth="1"/>
    <col min="5123" max="5123" width="4.7109375" style="42" customWidth="1"/>
    <col min="5124" max="5124" width="5.7109375" style="42" customWidth="1"/>
    <col min="5125" max="5125" width="51" style="42" customWidth="1"/>
    <col min="5126" max="5126" width="11.42578125" style="42" customWidth="1"/>
    <col min="5127" max="5127" width="11.7109375" style="42" customWidth="1"/>
    <col min="5128" max="5128" width="11" style="42" customWidth="1"/>
    <col min="5129" max="5129" width="1" style="42" customWidth="1"/>
    <col min="5130" max="5130" width="14.42578125" style="42" customWidth="1"/>
    <col min="5131" max="5131" width="10.85546875" style="42" bestFit="1" customWidth="1"/>
    <col min="5132" max="5376" width="9.140625" style="42"/>
    <col min="5377" max="5377" width="5.42578125" style="42" customWidth="1"/>
    <col min="5378" max="5378" width="5.5703125" style="42" customWidth="1"/>
    <col min="5379" max="5379" width="4.7109375" style="42" customWidth="1"/>
    <col min="5380" max="5380" width="5.7109375" style="42" customWidth="1"/>
    <col min="5381" max="5381" width="51" style="42" customWidth="1"/>
    <col min="5382" max="5382" width="11.42578125" style="42" customWidth="1"/>
    <col min="5383" max="5383" width="11.7109375" style="42" customWidth="1"/>
    <col min="5384" max="5384" width="11" style="42" customWidth="1"/>
    <col min="5385" max="5385" width="1" style="42" customWidth="1"/>
    <col min="5386" max="5386" width="14.42578125" style="42" customWidth="1"/>
    <col min="5387" max="5387" width="10.85546875" style="42" bestFit="1" customWidth="1"/>
    <col min="5388" max="5632" width="9.140625" style="42"/>
    <col min="5633" max="5633" width="5.42578125" style="42" customWidth="1"/>
    <col min="5634" max="5634" width="5.5703125" style="42" customWidth="1"/>
    <col min="5635" max="5635" width="4.7109375" style="42" customWidth="1"/>
    <col min="5636" max="5636" width="5.7109375" style="42" customWidth="1"/>
    <col min="5637" max="5637" width="51" style="42" customWidth="1"/>
    <col min="5638" max="5638" width="11.42578125" style="42" customWidth="1"/>
    <col min="5639" max="5639" width="11.7109375" style="42" customWidth="1"/>
    <col min="5640" max="5640" width="11" style="42" customWidth="1"/>
    <col min="5641" max="5641" width="1" style="42" customWidth="1"/>
    <col min="5642" max="5642" width="14.42578125" style="42" customWidth="1"/>
    <col min="5643" max="5643" width="10.85546875" style="42" bestFit="1" customWidth="1"/>
    <col min="5644" max="5888" width="9.140625" style="42"/>
    <col min="5889" max="5889" width="5.42578125" style="42" customWidth="1"/>
    <col min="5890" max="5890" width="5.5703125" style="42" customWidth="1"/>
    <col min="5891" max="5891" width="4.7109375" style="42" customWidth="1"/>
    <col min="5892" max="5892" width="5.7109375" style="42" customWidth="1"/>
    <col min="5893" max="5893" width="51" style="42" customWidth="1"/>
    <col min="5894" max="5894" width="11.42578125" style="42" customWidth="1"/>
    <col min="5895" max="5895" width="11.7109375" style="42" customWidth="1"/>
    <col min="5896" max="5896" width="11" style="42" customWidth="1"/>
    <col min="5897" max="5897" width="1" style="42" customWidth="1"/>
    <col min="5898" max="5898" width="14.42578125" style="42" customWidth="1"/>
    <col min="5899" max="5899" width="10.85546875" style="42" bestFit="1" customWidth="1"/>
    <col min="5900" max="6144" width="9.140625" style="42"/>
    <col min="6145" max="6145" width="5.42578125" style="42" customWidth="1"/>
    <col min="6146" max="6146" width="5.5703125" style="42" customWidth="1"/>
    <col min="6147" max="6147" width="4.7109375" style="42" customWidth="1"/>
    <col min="6148" max="6148" width="5.7109375" style="42" customWidth="1"/>
    <col min="6149" max="6149" width="51" style="42" customWidth="1"/>
    <col min="6150" max="6150" width="11.42578125" style="42" customWidth="1"/>
    <col min="6151" max="6151" width="11.7109375" style="42" customWidth="1"/>
    <col min="6152" max="6152" width="11" style="42" customWidth="1"/>
    <col min="6153" max="6153" width="1" style="42" customWidth="1"/>
    <col min="6154" max="6154" width="14.42578125" style="42" customWidth="1"/>
    <col min="6155" max="6155" width="10.85546875" style="42" bestFit="1" customWidth="1"/>
    <col min="6156" max="6400" width="9.140625" style="42"/>
    <col min="6401" max="6401" width="5.42578125" style="42" customWidth="1"/>
    <col min="6402" max="6402" width="5.5703125" style="42" customWidth="1"/>
    <col min="6403" max="6403" width="4.7109375" style="42" customWidth="1"/>
    <col min="6404" max="6404" width="5.7109375" style="42" customWidth="1"/>
    <col min="6405" max="6405" width="51" style="42" customWidth="1"/>
    <col min="6406" max="6406" width="11.42578125" style="42" customWidth="1"/>
    <col min="6407" max="6407" width="11.7109375" style="42" customWidth="1"/>
    <col min="6408" max="6408" width="11" style="42" customWidth="1"/>
    <col min="6409" max="6409" width="1" style="42" customWidth="1"/>
    <col min="6410" max="6410" width="14.42578125" style="42" customWidth="1"/>
    <col min="6411" max="6411" width="10.85546875" style="42" bestFit="1" customWidth="1"/>
    <col min="6412" max="6656" width="9.140625" style="42"/>
    <col min="6657" max="6657" width="5.42578125" style="42" customWidth="1"/>
    <col min="6658" max="6658" width="5.5703125" style="42" customWidth="1"/>
    <col min="6659" max="6659" width="4.7109375" style="42" customWidth="1"/>
    <col min="6660" max="6660" width="5.7109375" style="42" customWidth="1"/>
    <col min="6661" max="6661" width="51" style="42" customWidth="1"/>
    <col min="6662" max="6662" width="11.42578125" style="42" customWidth="1"/>
    <col min="6663" max="6663" width="11.7109375" style="42" customWidth="1"/>
    <col min="6664" max="6664" width="11" style="42" customWidth="1"/>
    <col min="6665" max="6665" width="1" style="42" customWidth="1"/>
    <col min="6666" max="6666" width="14.42578125" style="42" customWidth="1"/>
    <col min="6667" max="6667" width="10.85546875" style="42" bestFit="1" customWidth="1"/>
    <col min="6668" max="6912" width="9.140625" style="42"/>
    <col min="6913" max="6913" width="5.42578125" style="42" customWidth="1"/>
    <col min="6914" max="6914" width="5.5703125" style="42" customWidth="1"/>
    <col min="6915" max="6915" width="4.7109375" style="42" customWidth="1"/>
    <col min="6916" max="6916" width="5.7109375" style="42" customWidth="1"/>
    <col min="6917" max="6917" width="51" style="42" customWidth="1"/>
    <col min="6918" max="6918" width="11.42578125" style="42" customWidth="1"/>
    <col min="6919" max="6919" width="11.7109375" style="42" customWidth="1"/>
    <col min="6920" max="6920" width="11" style="42" customWidth="1"/>
    <col min="6921" max="6921" width="1" style="42" customWidth="1"/>
    <col min="6922" max="6922" width="14.42578125" style="42" customWidth="1"/>
    <col min="6923" max="6923" width="10.85546875" style="42" bestFit="1" customWidth="1"/>
    <col min="6924" max="7168" width="9.140625" style="42"/>
    <col min="7169" max="7169" width="5.42578125" style="42" customWidth="1"/>
    <col min="7170" max="7170" width="5.5703125" style="42" customWidth="1"/>
    <col min="7171" max="7171" width="4.7109375" style="42" customWidth="1"/>
    <col min="7172" max="7172" width="5.7109375" style="42" customWidth="1"/>
    <col min="7173" max="7173" width="51" style="42" customWidth="1"/>
    <col min="7174" max="7174" width="11.42578125" style="42" customWidth="1"/>
    <col min="7175" max="7175" width="11.7109375" style="42" customWidth="1"/>
    <col min="7176" max="7176" width="11" style="42" customWidth="1"/>
    <col min="7177" max="7177" width="1" style="42" customWidth="1"/>
    <col min="7178" max="7178" width="14.42578125" style="42" customWidth="1"/>
    <col min="7179" max="7179" width="10.85546875" style="42" bestFit="1" customWidth="1"/>
    <col min="7180" max="7424" width="9.140625" style="42"/>
    <col min="7425" max="7425" width="5.42578125" style="42" customWidth="1"/>
    <col min="7426" max="7426" width="5.5703125" style="42" customWidth="1"/>
    <col min="7427" max="7427" width="4.7109375" style="42" customWidth="1"/>
    <col min="7428" max="7428" width="5.7109375" style="42" customWidth="1"/>
    <col min="7429" max="7429" width="51" style="42" customWidth="1"/>
    <col min="7430" max="7430" width="11.42578125" style="42" customWidth="1"/>
    <col min="7431" max="7431" width="11.7109375" style="42" customWidth="1"/>
    <col min="7432" max="7432" width="11" style="42" customWidth="1"/>
    <col min="7433" max="7433" width="1" style="42" customWidth="1"/>
    <col min="7434" max="7434" width="14.42578125" style="42" customWidth="1"/>
    <col min="7435" max="7435" width="10.85546875" style="42" bestFit="1" customWidth="1"/>
    <col min="7436" max="7680" width="9.140625" style="42"/>
    <col min="7681" max="7681" width="5.42578125" style="42" customWidth="1"/>
    <col min="7682" max="7682" width="5.5703125" style="42" customWidth="1"/>
    <col min="7683" max="7683" width="4.7109375" style="42" customWidth="1"/>
    <col min="7684" max="7684" width="5.7109375" style="42" customWidth="1"/>
    <col min="7685" max="7685" width="51" style="42" customWidth="1"/>
    <col min="7686" max="7686" width="11.42578125" style="42" customWidth="1"/>
    <col min="7687" max="7687" width="11.7109375" style="42" customWidth="1"/>
    <col min="7688" max="7688" width="11" style="42" customWidth="1"/>
    <col min="7689" max="7689" width="1" style="42" customWidth="1"/>
    <col min="7690" max="7690" width="14.42578125" style="42" customWidth="1"/>
    <col min="7691" max="7691" width="10.85546875" style="42" bestFit="1" customWidth="1"/>
    <col min="7692" max="7936" width="9.140625" style="42"/>
    <col min="7937" max="7937" width="5.42578125" style="42" customWidth="1"/>
    <col min="7938" max="7938" width="5.5703125" style="42" customWidth="1"/>
    <col min="7939" max="7939" width="4.7109375" style="42" customWidth="1"/>
    <col min="7940" max="7940" width="5.7109375" style="42" customWidth="1"/>
    <col min="7941" max="7941" width="51" style="42" customWidth="1"/>
    <col min="7942" max="7942" width="11.42578125" style="42" customWidth="1"/>
    <col min="7943" max="7943" width="11.7109375" style="42" customWidth="1"/>
    <col min="7944" max="7944" width="11" style="42" customWidth="1"/>
    <col min="7945" max="7945" width="1" style="42" customWidth="1"/>
    <col min="7946" max="7946" width="14.42578125" style="42" customWidth="1"/>
    <col min="7947" max="7947" width="10.85546875" style="42" bestFit="1" customWidth="1"/>
    <col min="7948" max="8192" width="9.140625" style="42"/>
    <col min="8193" max="8193" width="5.42578125" style="42" customWidth="1"/>
    <col min="8194" max="8194" width="5.5703125" style="42" customWidth="1"/>
    <col min="8195" max="8195" width="4.7109375" style="42" customWidth="1"/>
    <col min="8196" max="8196" width="5.7109375" style="42" customWidth="1"/>
    <col min="8197" max="8197" width="51" style="42" customWidth="1"/>
    <col min="8198" max="8198" width="11.42578125" style="42" customWidth="1"/>
    <col min="8199" max="8199" width="11.7109375" style="42" customWidth="1"/>
    <col min="8200" max="8200" width="11" style="42" customWidth="1"/>
    <col min="8201" max="8201" width="1" style="42" customWidth="1"/>
    <col min="8202" max="8202" width="14.42578125" style="42" customWidth="1"/>
    <col min="8203" max="8203" width="10.85546875" style="42" bestFit="1" customWidth="1"/>
    <col min="8204" max="8448" width="9.140625" style="42"/>
    <col min="8449" max="8449" width="5.42578125" style="42" customWidth="1"/>
    <col min="8450" max="8450" width="5.5703125" style="42" customWidth="1"/>
    <col min="8451" max="8451" width="4.7109375" style="42" customWidth="1"/>
    <col min="8452" max="8452" width="5.7109375" style="42" customWidth="1"/>
    <col min="8453" max="8453" width="51" style="42" customWidth="1"/>
    <col min="8454" max="8454" width="11.42578125" style="42" customWidth="1"/>
    <col min="8455" max="8455" width="11.7109375" style="42" customWidth="1"/>
    <col min="8456" max="8456" width="11" style="42" customWidth="1"/>
    <col min="8457" max="8457" width="1" style="42" customWidth="1"/>
    <col min="8458" max="8458" width="14.42578125" style="42" customWidth="1"/>
    <col min="8459" max="8459" width="10.85546875" style="42" bestFit="1" customWidth="1"/>
    <col min="8460" max="8704" width="9.140625" style="42"/>
    <col min="8705" max="8705" width="5.42578125" style="42" customWidth="1"/>
    <col min="8706" max="8706" width="5.5703125" style="42" customWidth="1"/>
    <col min="8707" max="8707" width="4.7109375" style="42" customWidth="1"/>
    <col min="8708" max="8708" width="5.7109375" style="42" customWidth="1"/>
    <col min="8709" max="8709" width="51" style="42" customWidth="1"/>
    <col min="8710" max="8710" width="11.42578125" style="42" customWidth="1"/>
    <col min="8711" max="8711" width="11.7109375" style="42" customWidth="1"/>
    <col min="8712" max="8712" width="11" style="42" customWidth="1"/>
    <col min="8713" max="8713" width="1" style="42" customWidth="1"/>
    <col min="8714" max="8714" width="14.42578125" style="42" customWidth="1"/>
    <col min="8715" max="8715" width="10.85546875" style="42" bestFit="1" customWidth="1"/>
    <col min="8716" max="8960" width="9.140625" style="42"/>
    <col min="8961" max="8961" width="5.42578125" style="42" customWidth="1"/>
    <col min="8962" max="8962" width="5.5703125" style="42" customWidth="1"/>
    <col min="8963" max="8963" width="4.7109375" style="42" customWidth="1"/>
    <col min="8964" max="8964" width="5.7109375" style="42" customWidth="1"/>
    <col min="8965" max="8965" width="51" style="42" customWidth="1"/>
    <col min="8966" max="8966" width="11.42578125" style="42" customWidth="1"/>
    <col min="8967" max="8967" width="11.7109375" style="42" customWidth="1"/>
    <col min="8968" max="8968" width="11" style="42" customWidth="1"/>
    <col min="8969" max="8969" width="1" style="42" customWidth="1"/>
    <col min="8970" max="8970" width="14.42578125" style="42" customWidth="1"/>
    <col min="8971" max="8971" width="10.85546875" style="42" bestFit="1" customWidth="1"/>
    <col min="8972" max="9216" width="9.140625" style="42"/>
    <col min="9217" max="9217" width="5.42578125" style="42" customWidth="1"/>
    <col min="9218" max="9218" width="5.5703125" style="42" customWidth="1"/>
    <col min="9219" max="9219" width="4.7109375" style="42" customWidth="1"/>
    <col min="9220" max="9220" width="5.7109375" style="42" customWidth="1"/>
    <col min="9221" max="9221" width="51" style="42" customWidth="1"/>
    <col min="9222" max="9222" width="11.42578125" style="42" customWidth="1"/>
    <col min="9223" max="9223" width="11.7109375" style="42" customWidth="1"/>
    <col min="9224" max="9224" width="11" style="42" customWidth="1"/>
    <col min="9225" max="9225" width="1" style="42" customWidth="1"/>
    <col min="9226" max="9226" width="14.42578125" style="42" customWidth="1"/>
    <col min="9227" max="9227" width="10.85546875" style="42" bestFit="1" customWidth="1"/>
    <col min="9228" max="9472" width="9.140625" style="42"/>
    <col min="9473" max="9473" width="5.42578125" style="42" customWidth="1"/>
    <col min="9474" max="9474" width="5.5703125" style="42" customWidth="1"/>
    <col min="9475" max="9475" width="4.7109375" style="42" customWidth="1"/>
    <col min="9476" max="9476" width="5.7109375" style="42" customWidth="1"/>
    <col min="9477" max="9477" width="51" style="42" customWidth="1"/>
    <col min="9478" max="9478" width="11.42578125" style="42" customWidth="1"/>
    <col min="9479" max="9479" width="11.7109375" style="42" customWidth="1"/>
    <col min="9480" max="9480" width="11" style="42" customWidth="1"/>
    <col min="9481" max="9481" width="1" style="42" customWidth="1"/>
    <col min="9482" max="9482" width="14.42578125" style="42" customWidth="1"/>
    <col min="9483" max="9483" width="10.85546875" style="42" bestFit="1" customWidth="1"/>
    <col min="9484" max="9728" width="9.140625" style="42"/>
    <col min="9729" max="9729" width="5.42578125" style="42" customWidth="1"/>
    <col min="9730" max="9730" width="5.5703125" style="42" customWidth="1"/>
    <col min="9731" max="9731" width="4.7109375" style="42" customWidth="1"/>
    <col min="9732" max="9732" width="5.7109375" style="42" customWidth="1"/>
    <col min="9733" max="9733" width="51" style="42" customWidth="1"/>
    <col min="9734" max="9734" width="11.42578125" style="42" customWidth="1"/>
    <col min="9735" max="9735" width="11.7109375" style="42" customWidth="1"/>
    <col min="9736" max="9736" width="11" style="42" customWidth="1"/>
    <col min="9737" max="9737" width="1" style="42" customWidth="1"/>
    <col min="9738" max="9738" width="14.42578125" style="42" customWidth="1"/>
    <col min="9739" max="9739" width="10.85546875" style="42" bestFit="1" customWidth="1"/>
    <col min="9740" max="9984" width="9.140625" style="42"/>
    <col min="9985" max="9985" width="5.42578125" style="42" customWidth="1"/>
    <col min="9986" max="9986" width="5.5703125" style="42" customWidth="1"/>
    <col min="9987" max="9987" width="4.7109375" style="42" customWidth="1"/>
    <col min="9988" max="9988" width="5.7109375" style="42" customWidth="1"/>
    <col min="9989" max="9989" width="51" style="42" customWidth="1"/>
    <col min="9990" max="9990" width="11.42578125" style="42" customWidth="1"/>
    <col min="9991" max="9991" width="11.7109375" style="42" customWidth="1"/>
    <col min="9992" max="9992" width="11" style="42" customWidth="1"/>
    <col min="9993" max="9993" width="1" style="42" customWidth="1"/>
    <col min="9994" max="9994" width="14.42578125" style="42" customWidth="1"/>
    <col min="9995" max="9995" width="10.85546875" style="42" bestFit="1" customWidth="1"/>
    <col min="9996" max="10240" width="9.140625" style="42"/>
    <col min="10241" max="10241" width="5.42578125" style="42" customWidth="1"/>
    <col min="10242" max="10242" width="5.5703125" style="42" customWidth="1"/>
    <col min="10243" max="10243" width="4.7109375" style="42" customWidth="1"/>
    <col min="10244" max="10244" width="5.7109375" style="42" customWidth="1"/>
    <col min="10245" max="10245" width="51" style="42" customWidth="1"/>
    <col min="10246" max="10246" width="11.42578125" style="42" customWidth="1"/>
    <col min="10247" max="10247" width="11.7109375" style="42" customWidth="1"/>
    <col min="10248" max="10248" width="11" style="42" customWidth="1"/>
    <col min="10249" max="10249" width="1" style="42" customWidth="1"/>
    <col min="10250" max="10250" width="14.42578125" style="42" customWidth="1"/>
    <col min="10251" max="10251" width="10.85546875" style="42" bestFit="1" customWidth="1"/>
    <col min="10252" max="10496" width="9.140625" style="42"/>
    <col min="10497" max="10497" width="5.42578125" style="42" customWidth="1"/>
    <col min="10498" max="10498" width="5.5703125" style="42" customWidth="1"/>
    <col min="10499" max="10499" width="4.7109375" style="42" customWidth="1"/>
    <col min="10500" max="10500" width="5.7109375" style="42" customWidth="1"/>
    <col min="10501" max="10501" width="51" style="42" customWidth="1"/>
    <col min="10502" max="10502" width="11.42578125" style="42" customWidth="1"/>
    <col min="10503" max="10503" width="11.7109375" style="42" customWidth="1"/>
    <col min="10504" max="10504" width="11" style="42" customWidth="1"/>
    <col min="10505" max="10505" width="1" style="42" customWidth="1"/>
    <col min="10506" max="10506" width="14.42578125" style="42" customWidth="1"/>
    <col min="10507" max="10507" width="10.85546875" style="42" bestFit="1" customWidth="1"/>
    <col min="10508" max="10752" width="9.140625" style="42"/>
    <col min="10753" max="10753" width="5.42578125" style="42" customWidth="1"/>
    <col min="10754" max="10754" width="5.5703125" style="42" customWidth="1"/>
    <col min="10755" max="10755" width="4.7109375" style="42" customWidth="1"/>
    <col min="10756" max="10756" width="5.7109375" style="42" customWidth="1"/>
    <col min="10757" max="10757" width="51" style="42" customWidth="1"/>
    <col min="10758" max="10758" width="11.42578125" style="42" customWidth="1"/>
    <col min="10759" max="10759" width="11.7109375" style="42" customWidth="1"/>
    <col min="10760" max="10760" width="11" style="42" customWidth="1"/>
    <col min="10761" max="10761" width="1" style="42" customWidth="1"/>
    <col min="10762" max="10762" width="14.42578125" style="42" customWidth="1"/>
    <col min="10763" max="10763" width="10.85546875" style="42" bestFit="1" customWidth="1"/>
    <col min="10764" max="11008" width="9.140625" style="42"/>
    <col min="11009" max="11009" width="5.42578125" style="42" customWidth="1"/>
    <col min="11010" max="11010" width="5.5703125" style="42" customWidth="1"/>
    <col min="11011" max="11011" width="4.7109375" style="42" customWidth="1"/>
    <col min="11012" max="11012" width="5.7109375" style="42" customWidth="1"/>
    <col min="11013" max="11013" width="51" style="42" customWidth="1"/>
    <col min="11014" max="11014" width="11.42578125" style="42" customWidth="1"/>
    <col min="11015" max="11015" width="11.7109375" style="42" customWidth="1"/>
    <col min="11016" max="11016" width="11" style="42" customWidth="1"/>
    <col min="11017" max="11017" width="1" style="42" customWidth="1"/>
    <col min="11018" max="11018" width="14.42578125" style="42" customWidth="1"/>
    <col min="11019" max="11019" width="10.85546875" style="42" bestFit="1" customWidth="1"/>
    <col min="11020" max="11264" width="9.140625" style="42"/>
    <col min="11265" max="11265" width="5.42578125" style="42" customWidth="1"/>
    <col min="11266" max="11266" width="5.5703125" style="42" customWidth="1"/>
    <col min="11267" max="11267" width="4.7109375" style="42" customWidth="1"/>
    <col min="11268" max="11268" width="5.7109375" style="42" customWidth="1"/>
    <col min="11269" max="11269" width="51" style="42" customWidth="1"/>
    <col min="11270" max="11270" width="11.42578125" style="42" customWidth="1"/>
    <col min="11271" max="11271" width="11.7109375" style="42" customWidth="1"/>
    <col min="11272" max="11272" width="11" style="42" customWidth="1"/>
    <col min="11273" max="11273" width="1" style="42" customWidth="1"/>
    <col min="11274" max="11274" width="14.42578125" style="42" customWidth="1"/>
    <col min="11275" max="11275" width="10.85546875" style="42" bestFit="1" customWidth="1"/>
    <col min="11276" max="11520" width="9.140625" style="42"/>
    <col min="11521" max="11521" width="5.42578125" style="42" customWidth="1"/>
    <col min="11522" max="11522" width="5.5703125" style="42" customWidth="1"/>
    <col min="11523" max="11523" width="4.7109375" style="42" customWidth="1"/>
    <col min="11524" max="11524" width="5.7109375" style="42" customWidth="1"/>
    <col min="11525" max="11525" width="51" style="42" customWidth="1"/>
    <col min="11526" max="11526" width="11.42578125" style="42" customWidth="1"/>
    <col min="11527" max="11527" width="11.7109375" style="42" customWidth="1"/>
    <col min="11528" max="11528" width="11" style="42" customWidth="1"/>
    <col min="11529" max="11529" width="1" style="42" customWidth="1"/>
    <col min="11530" max="11530" width="14.42578125" style="42" customWidth="1"/>
    <col min="11531" max="11531" width="10.85546875" style="42" bestFit="1" customWidth="1"/>
    <col min="11532" max="11776" width="9.140625" style="42"/>
    <col min="11777" max="11777" width="5.42578125" style="42" customWidth="1"/>
    <col min="11778" max="11778" width="5.5703125" style="42" customWidth="1"/>
    <col min="11779" max="11779" width="4.7109375" style="42" customWidth="1"/>
    <col min="11780" max="11780" width="5.7109375" style="42" customWidth="1"/>
    <col min="11781" max="11781" width="51" style="42" customWidth="1"/>
    <col min="11782" max="11782" width="11.42578125" style="42" customWidth="1"/>
    <col min="11783" max="11783" width="11.7109375" style="42" customWidth="1"/>
    <col min="11784" max="11784" width="11" style="42" customWidth="1"/>
    <col min="11785" max="11785" width="1" style="42" customWidth="1"/>
    <col min="11786" max="11786" width="14.42578125" style="42" customWidth="1"/>
    <col min="11787" max="11787" width="10.85546875" style="42" bestFit="1" customWidth="1"/>
    <col min="11788" max="12032" width="9.140625" style="42"/>
    <col min="12033" max="12033" width="5.42578125" style="42" customWidth="1"/>
    <col min="12034" max="12034" width="5.5703125" style="42" customWidth="1"/>
    <col min="12035" max="12035" width="4.7109375" style="42" customWidth="1"/>
    <col min="12036" max="12036" width="5.7109375" style="42" customWidth="1"/>
    <col min="12037" max="12037" width="51" style="42" customWidth="1"/>
    <col min="12038" max="12038" width="11.42578125" style="42" customWidth="1"/>
    <col min="12039" max="12039" width="11.7109375" style="42" customWidth="1"/>
    <col min="12040" max="12040" width="11" style="42" customWidth="1"/>
    <col min="12041" max="12041" width="1" style="42" customWidth="1"/>
    <col min="12042" max="12042" width="14.42578125" style="42" customWidth="1"/>
    <col min="12043" max="12043" width="10.85546875" style="42" bestFit="1" customWidth="1"/>
    <col min="12044" max="12288" width="9.140625" style="42"/>
    <col min="12289" max="12289" width="5.42578125" style="42" customWidth="1"/>
    <col min="12290" max="12290" width="5.5703125" style="42" customWidth="1"/>
    <col min="12291" max="12291" width="4.7109375" style="42" customWidth="1"/>
    <col min="12292" max="12292" width="5.7109375" style="42" customWidth="1"/>
    <col min="12293" max="12293" width="51" style="42" customWidth="1"/>
    <col min="12294" max="12294" width="11.42578125" style="42" customWidth="1"/>
    <col min="12295" max="12295" width="11.7109375" style="42" customWidth="1"/>
    <col min="12296" max="12296" width="11" style="42" customWidth="1"/>
    <col min="12297" max="12297" width="1" style="42" customWidth="1"/>
    <col min="12298" max="12298" width="14.42578125" style="42" customWidth="1"/>
    <col min="12299" max="12299" width="10.85546875" style="42" bestFit="1" customWidth="1"/>
    <col min="12300" max="12544" width="9.140625" style="42"/>
    <col min="12545" max="12545" width="5.42578125" style="42" customWidth="1"/>
    <col min="12546" max="12546" width="5.5703125" style="42" customWidth="1"/>
    <col min="12547" max="12547" width="4.7109375" style="42" customWidth="1"/>
    <col min="12548" max="12548" width="5.7109375" style="42" customWidth="1"/>
    <col min="12549" max="12549" width="51" style="42" customWidth="1"/>
    <col min="12550" max="12550" width="11.42578125" style="42" customWidth="1"/>
    <col min="12551" max="12551" width="11.7109375" style="42" customWidth="1"/>
    <col min="12552" max="12552" width="11" style="42" customWidth="1"/>
    <col min="12553" max="12553" width="1" style="42" customWidth="1"/>
    <col min="12554" max="12554" width="14.42578125" style="42" customWidth="1"/>
    <col min="12555" max="12555" width="10.85546875" style="42" bestFit="1" customWidth="1"/>
    <col min="12556" max="12800" width="9.140625" style="42"/>
    <col min="12801" max="12801" width="5.42578125" style="42" customWidth="1"/>
    <col min="12802" max="12802" width="5.5703125" style="42" customWidth="1"/>
    <col min="12803" max="12803" width="4.7109375" style="42" customWidth="1"/>
    <col min="12804" max="12804" width="5.7109375" style="42" customWidth="1"/>
    <col min="12805" max="12805" width="51" style="42" customWidth="1"/>
    <col min="12806" max="12806" width="11.42578125" style="42" customWidth="1"/>
    <col min="12807" max="12807" width="11.7109375" style="42" customWidth="1"/>
    <col min="12808" max="12808" width="11" style="42" customWidth="1"/>
    <col min="12809" max="12809" width="1" style="42" customWidth="1"/>
    <col min="12810" max="12810" width="14.42578125" style="42" customWidth="1"/>
    <col min="12811" max="12811" width="10.85546875" style="42" bestFit="1" customWidth="1"/>
    <col min="12812" max="13056" width="9.140625" style="42"/>
    <col min="13057" max="13057" width="5.42578125" style="42" customWidth="1"/>
    <col min="13058" max="13058" width="5.5703125" style="42" customWidth="1"/>
    <col min="13059" max="13059" width="4.7109375" style="42" customWidth="1"/>
    <col min="13060" max="13060" width="5.7109375" style="42" customWidth="1"/>
    <col min="13061" max="13061" width="51" style="42" customWidth="1"/>
    <col min="13062" max="13062" width="11.42578125" style="42" customWidth="1"/>
    <col min="13063" max="13063" width="11.7109375" style="42" customWidth="1"/>
    <col min="13064" max="13064" width="11" style="42" customWidth="1"/>
    <col min="13065" max="13065" width="1" style="42" customWidth="1"/>
    <col min="13066" max="13066" width="14.42578125" style="42" customWidth="1"/>
    <col min="13067" max="13067" width="10.85546875" style="42" bestFit="1" customWidth="1"/>
    <col min="13068" max="13312" width="9.140625" style="42"/>
    <col min="13313" max="13313" width="5.42578125" style="42" customWidth="1"/>
    <col min="13314" max="13314" width="5.5703125" style="42" customWidth="1"/>
    <col min="13315" max="13315" width="4.7109375" style="42" customWidth="1"/>
    <col min="13316" max="13316" width="5.7109375" style="42" customWidth="1"/>
    <col min="13317" max="13317" width="51" style="42" customWidth="1"/>
    <col min="13318" max="13318" width="11.42578125" style="42" customWidth="1"/>
    <col min="13319" max="13319" width="11.7109375" style="42" customWidth="1"/>
    <col min="13320" max="13320" width="11" style="42" customWidth="1"/>
    <col min="13321" max="13321" width="1" style="42" customWidth="1"/>
    <col min="13322" max="13322" width="14.42578125" style="42" customWidth="1"/>
    <col min="13323" max="13323" width="10.85546875" style="42" bestFit="1" customWidth="1"/>
    <col min="13324" max="13568" width="9.140625" style="42"/>
    <col min="13569" max="13569" width="5.42578125" style="42" customWidth="1"/>
    <col min="13570" max="13570" width="5.5703125" style="42" customWidth="1"/>
    <col min="13571" max="13571" width="4.7109375" style="42" customWidth="1"/>
    <col min="13572" max="13572" width="5.7109375" style="42" customWidth="1"/>
    <col min="13573" max="13573" width="51" style="42" customWidth="1"/>
    <col min="13574" max="13574" width="11.42578125" style="42" customWidth="1"/>
    <col min="13575" max="13575" width="11.7109375" style="42" customWidth="1"/>
    <col min="13576" max="13576" width="11" style="42" customWidth="1"/>
    <col min="13577" max="13577" width="1" style="42" customWidth="1"/>
    <col min="13578" max="13578" width="14.42578125" style="42" customWidth="1"/>
    <col min="13579" max="13579" width="10.85546875" style="42" bestFit="1" customWidth="1"/>
    <col min="13580" max="13824" width="9.140625" style="42"/>
    <col min="13825" max="13825" width="5.42578125" style="42" customWidth="1"/>
    <col min="13826" max="13826" width="5.5703125" style="42" customWidth="1"/>
    <col min="13827" max="13827" width="4.7109375" style="42" customWidth="1"/>
    <col min="13828" max="13828" width="5.7109375" style="42" customWidth="1"/>
    <col min="13829" max="13829" width="51" style="42" customWidth="1"/>
    <col min="13830" max="13830" width="11.42578125" style="42" customWidth="1"/>
    <col min="13831" max="13831" width="11.7109375" style="42" customWidth="1"/>
    <col min="13832" max="13832" width="11" style="42" customWidth="1"/>
    <col min="13833" max="13833" width="1" style="42" customWidth="1"/>
    <col min="13834" max="13834" width="14.42578125" style="42" customWidth="1"/>
    <col min="13835" max="13835" width="10.85546875" style="42" bestFit="1" customWidth="1"/>
    <col min="13836" max="14080" width="9.140625" style="42"/>
    <col min="14081" max="14081" width="5.42578125" style="42" customWidth="1"/>
    <col min="14082" max="14082" width="5.5703125" style="42" customWidth="1"/>
    <col min="14083" max="14083" width="4.7109375" style="42" customWidth="1"/>
    <col min="14084" max="14084" width="5.7109375" style="42" customWidth="1"/>
    <col min="14085" max="14085" width="51" style="42" customWidth="1"/>
    <col min="14086" max="14086" width="11.42578125" style="42" customWidth="1"/>
    <col min="14087" max="14087" width="11.7109375" style="42" customWidth="1"/>
    <col min="14088" max="14088" width="11" style="42" customWidth="1"/>
    <col min="14089" max="14089" width="1" style="42" customWidth="1"/>
    <col min="14090" max="14090" width="14.42578125" style="42" customWidth="1"/>
    <col min="14091" max="14091" width="10.85546875" style="42" bestFit="1" customWidth="1"/>
    <col min="14092" max="14336" width="9.140625" style="42"/>
    <col min="14337" max="14337" width="5.42578125" style="42" customWidth="1"/>
    <col min="14338" max="14338" width="5.5703125" style="42" customWidth="1"/>
    <col min="14339" max="14339" width="4.7109375" style="42" customWidth="1"/>
    <col min="14340" max="14340" width="5.7109375" style="42" customWidth="1"/>
    <col min="14341" max="14341" width="51" style="42" customWidth="1"/>
    <col min="14342" max="14342" width="11.42578125" style="42" customWidth="1"/>
    <col min="14343" max="14343" width="11.7109375" style="42" customWidth="1"/>
    <col min="14344" max="14344" width="11" style="42" customWidth="1"/>
    <col min="14345" max="14345" width="1" style="42" customWidth="1"/>
    <col min="14346" max="14346" width="14.42578125" style="42" customWidth="1"/>
    <col min="14347" max="14347" width="10.85546875" style="42" bestFit="1" customWidth="1"/>
    <col min="14348" max="14592" width="9.140625" style="42"/>
    <col min="14593" max="14593" width="5.42578125" style="42" customWidth="1"/>
    <col min="14594" max="14594" width="5.5703125" style="42" customWidth="1"/>
    <col min="14595" max="14595" width="4.7109375" style="42" customWidth="1"/>
    <col min="14596" max="14596" width="5.7109375" style="42" customWidth="1"/>
    <col min="14597" max="14597" width="51" style="42" customWidth="1"/>
    <col min="14598" max="14598" width="11.42578125" style="42" customWidth="1"/>
    <col min="14599" max="14599" width="11.7109375" style="42" customWidth="1"/>
    <col min="14600" max="14600" width="11" style="42" customWidth="1"/>
    <col min="14601" max="14601" width="1" style="42" customWidth="1"/>
    <col min="14602" max="14602" width="14.42578125" style="42" customWidth="1"/>
    <col min="14603" max="14603" width="10.85546875" style="42" bestFit="1" customWidth="1"/>
    <col min="14604" max="14848" width="9.140625" style="42"/>
    <col min="14849" max="14849" width="5.42578125" style="42" customWidth="1"/>
    <col min="14850" max="14850" width="5.5703125" style="42" customWidth="1"/>
    <col min="14851" max="14851" width="4.7109375" style="42" customWidth="1"/>
    <col min="14852" max="14852" width="5.7109375" style="42" customWidth="1"/>
    <col min="14853" max="14853" width="51" style="42" customWidth="1"/>
    <col min="14854" max="14854" width="11.42578125" style="42" customWidth="1"/>
    <col min="14855" max="14855" width="11.7109375" style="42" customWidth="1"/>
    <col min="14856" max="14856" width="11" style="42" customWidth="1"/>
    <col min="14857" max="14857" width="1" style="42" customWidth="1"/>
    <col min="14858" max="14858" width="14.42578125" style="42" customWidth="1"/>
    <col min="14859" max="14859" width="10.85546875" style="42" bestFit="1" customWidth="1"/>
    <col min="14860" max="15104" width="9.140625" style="42"/>
    <col min="15105" max="15105" width="5.42578125" style="42" customWidth="1"/>
    <col min="15106" max="15106" width="5.5703125" style="42" customWidth="1"/>
    <col min="15107" max="15107" width="4.7109375" style="42" customWidth="1"/>
    <col min="15108" max="15108" width="5.7109375" style="42" customWidth="1"/>
    <col min="15109" max="15109" width="51" style="42" customWidth="1"/>
    <col min="15110" max="15110" width="11.42578125" style="42" customWidth="1"/>
    <col min="15111" max="15111" width="11.7109375" style="42" customWidth="1"/>
    <col min="15112" max="15112" width="11" style="42" customWidth="1"/>
    <col min="15113" max="15113" width="1" style="42" customWidth="1"/>
    <col min="15114" max="15114" width="14.42578125" style="42" customWidth="1"/>
    <col min="15115" max="15115" width="10.85546875" style="42" bestFit="1" customWidth="1"/>
    <col min="15116" max="15360" width="9.140625" style="42"/>
    <col min="15361" max="15361" width="5.42578125" style="42" customWidth="1"/>
    <col min="15362" max="15362" width="5.5703125" style="42" customWidth="1"/>
    <col min="15363" max="15363" width="4.7109375" style="42" customWidth="1"/>
    <col min="15364" max="15364" width="5.7109375" style="42" customWidth="1"/>
    <col min="15365" max="15365" width="51" style="42" customWidth="1"/>
    <col min="15366" max="15366" width="11.42578125" style="42" customWidth="1"/>
    <col min="15367" max="15367" width="11.7109375" style="42" customWidth="1"/>
    <col min="15368" max="15368" width="11" style="42" customWidth="1"/>
    <col min="15369" max="15369" width="1" style="42" customWidth="1"/>
    <col min="15370" max="15370" width="14.42578125" style="42" customWidth="1"/>
    <col min="15371" max="15371" width="10.85546875" style="42" bestFit="1" customWidth="1"/>
    <col min="15372" max="15616" width="9.140625" style="42"/>
    <col min="15617" max="15617" width="5.42578125" style="42" customWidth="1"/>
    <col min="15618" max="15618" width="5.5703125" style="42" customWidth="1"/>
    <col min="15619" max="15619" width="4.7109375" style="42" customWidth="1"/>
    <col min="15620" max="15620" width="5.7109375" style="42" customWidth="1"/>
    <col min="15621" max="15621" width="51" style="42" customWidth="1"/>
    <col min="15622" max="15622" width="11.42578125" style="42" customWidth="1"/>
    <col min="15623" max="15623" width="11.7109375" style="42" customWidth="1"/>
    <col min="15624" max="15624" width="11" style="42" customWidth="1"/>
    <col min="15625" max="15625" width="1" style="42" customWidth="1"/>
    <col min="15626" max="15626" width="14.42578125" style="42" customWidth="1"/>
    <col min="15627" max="15627" width="10.85546875" style="42" bestFit="1" customWidth="1"/>
    <col min="15628" max="15872" width="9.140625" style="42"/>
    <col min="15873" max="15873" width="5.42578125" style="42" customWidth="1"/>
    <col min="15874" max="15874" width="5.5703125" style="42" customWidth="1"/>
    <col min="15875" max="15875" width="4.7109375" style="42" customWidth="1"/>
    <col min="15876" max="15876" width="5.7109375" style="42" customWidth="1"/>
    <col min="15877" max="15877" width="51" style="42" customWidth="1"/>
    <col min="15878" max="15878" width="11.42578125" style="42" customWidth="1"/>
    <col min="15879" max="15879" width="11.7109375" style="42" customWidth="1"/>
    <col min="15880" max="15880" width="11" style="42" customWidth="1"/>
    <col min="15881" max="15881" width="1" style="42" customWidth="1"/>
    <col min="15882" max="15882" width="14.42578125" style="42" customWidth="1"/>
    <col min="15883" max="15883" width="10.85546875" style="42" bestFit="1" customWidth="1"/>
    <col min="15884" max="16128" width="9.140625" style="42"/>
    <col min="16129" max="16129" width="5.42578125" style="42" customWidth="1"/>
    <col min="16130" max="16130" width="5.5703125" style="42" customWidth="1"/>
    <col min="16131" max="16131" width="4.7109375" style="42" customWidth="1"/>
    <col min="16132" max="16132" width="5.7109375" style="42" customWidth="1"/>
    <col min="16133" max="16133" width="51" style="42" customWidth="1"/>
    <col min="16134" max="16134" width="11.42578125" style="42" customWidth="1"/>
    <col min="16135" max="16135" width="11.7109375" style="42" customWidth="1"/>
    <col min="16136" max="16136" width="11" style="42" customWidth="1"/>
    <col min="16137" max="16137" width="1" style="42" customWidth="1"/>
    <col min="16138" max="16138" width="14.42578125" style="42" customWidth="1"/>
    <col min="16139" max="16139" width="10.85546875" style="42" bestFit="1" customWidth="1"/>
    <col min="16140" max="16384" width="9.140625" style="42"/>
  </cols>
  <sheetData>
    <row r="1" spans="1:10" ht="20.25">
      <c r="A1" s="94" t="s">
        <v>688</v>
      </c>
      <c r="B1" s="94"/>
      <c r="C1" s="94"/>
      <c r="D1" s="94"/>
      <c r="E1" s="94"/>
      <c r="F1" s="94"/>
      <c r="G1" s="94"/>
      <c r="H1" s="94"/>
    </row>
    <row r="2" spans="1:10" ht="36" customHeight="1">
      <c r="A2" s="95" t="s">
        <v>789</v>
      </c>
      <c r="B2" s="95"/>
      <c r="C2" s="95"/>
      <c r="D2" s="95"/>
      <c r="E2" s="95"/>
      <c r="F2" s="95"/>
      <c r="G2" s="95"/>
      <c r="H2" s="95"/>
    </row>
    <row r="3" spans="1:10" ht="17.25">
      <c r="A3" s="43" t="s">
        <v>689</v>
      </c>
      <c r="B3" s="44"/>
      <c r="C3" s="45"/>
      <c r="D3" s="45"/>
      <c r="E3" s="46"/>
      <c r="F3" s="43"/>
      <c r="G3" s="138"/>
      <c r="H3" s="138"/>
    </row>
    <row r="4" spans="1:10" ht="18" thickBot="1">
      <c r="A4" s="47"/>
      <c r="B4" s="48"/>
      <c r="C4" s="49"/>
      <c r="D4" s="49"/>
      <c r="E4" s="50"/>
      <c r="F4" s="138"/>
      <c r="G4" s="139" t="s">
        <v>690</v>
      </c>
      <c r="H4" s="139"/>
    </row>
    <row r="5" spans="1:10" s="51" customFormat="1" ht="15.75" customHeight="1" thickBot="1">
      <c r="A5" s="140" t="s">
        <v>325</v>
      </c>
      <c r="B5" s="575" t="s">
        <v>691</v>
      </c>
      <c r="C5" s="576" t="s">
        <v>327</v>
      </c>
      <c r="D5" s="577" t="s">
        <v>328</v>
      </c>
      <c r="E5" s="144" t="s">
        <v>692</v>
      </c>
      <c r="F5" s="145" t="s">
        <v>693</v>
      </c>
      <c r="G5" s="146" t="s">
        <v>694</v>
      </c>
      <c r="H5" s="147"/>
    </row>
    <row r="6" spans="1:10" s="52" customFormat="1" ht="48" customHeight="1" thickBot="1">
      <c r="A6" s="149"/>
      <c r="B6" s="578"/>
      <c r="C6" s="579"/>
      <c r="D6" s="580"/>
      <c r="E6" s="153"/>
      <c r="F6" s="154"/>
      <c r="G6" s="155" t="s">
        <v>695</v>
      </c>
      <c r="H6" s="155" t="s">
        <v>696</v>
      </c>
    </row>
    <row r="7" spans="1:10" s="53" customFormat="1" ht="15.75" thickBot="1">
      <c r="A7" s="157">
        <v>1</v>
      </c>
      <c r="B7" s="158">
        <v>2</v>
      </c>
      <c r="C7" s="158">
        <v>3</v>
      </c>
      <c r="D7" s="159">
        <v>4</v>
      </c>
      <c r="E7" s="160">
        <v>5</v>
      </c>
      <c r="F7" s="160">
        <v>6</v>
      </c>
      <c r="G7" s="161">
        <v>7</v>
      </c>
      <c r="H7" s="162">
        <v>8</v>
      </c>
    </row>
    <row r="8" spans="1:10" s="588" customFormat="1" ht="40.5" thickBot="1">
      <c r="A8" s="610">
        <v>2000</v>
      </c>
      <c r="B8" s="581" t="s">
        <v>70</v>
      </c>
      <c r="C8" s="582" t="s">
        <v>0</v>
      </c>
      <c r="D8" s="583" t="s">
        <v>0</v>
      </c>
      <c r="E8" s="584" t="s">
        <v>790</v>
      </c>
      <c r="F8" s="585">
        <f>F9+F109+F139+F195+F325+F371+F415+F489+F570+F644+F705</f>
        <v>694723.32999999984</v>
      </c>
      <c r="G8" s="586">
        <f>G9+G109+G139+G195+G325+G371+G415+G489+G570+G644+G705</f>
        <v>663637.79999999993</v>
      </c>
      <c r="H8" s="587">
        <f>H9+H109+H139+H195+H325+H371+H415+H489+H570+H644+H705</f>
        <v>31085.53</v>
      </c>
    </row>
    <row r="9" spans="1:10" s="55" customFormat="1" ht="64.5" customHeight="1">
      <c r="A9" s="173">
        <v>2100</v>
      </c>
      <c r="B9" s="174" t="s">
        <v>71</v>
      </c>
      <c r="C9" s="589">
        <v>0</v>
      </c>
      <c r="D9" s="590">
        <v>0</v>
      </c>
      <c r="E9" s="213" t="s">
        <v>791</v>
      </c>
      <c r="F9" s="591">
        <f>G9+H9</f>
        <v>215289.92399999997</v>
      </c>
      <c r="G9" s="592">
        <f>G11+G42+G52+G69+G75+G81+G93+G99</f>
        <v>206520.82399999996</v>
      </c>
      <c r="H9" s="593">
        <f>H11+H81</f>
        <v>8769.1</v>
      </c>
    </row>
    <row r="10" spans="1:10" ht="17.25">
      <c r="A10" s="183"/>
      <c r="B10" s="174"/>
      <c r="C10" s="589"/>
      <c r="D10" s="590"/>
      <c r="E10" s="184" t="s">
        <v>334</v>
      </c>
      <c r="F10" s="185"/>
      <c r="G10" s="186"/>
      <c r="H10" s="187"/>
    </row>
    <row r="11" spans="1:10" s="56" customFormat="1" ht="46.5" customHeight="1">
      <c r="A11" s="188">
        <v>2110</v>
      </c>
      <c r="B11" s="174" t="s">
        <v>71</v>
      </c>
      <c r="C11" s="54">
        <v>1</v>
      </c>
      <c r="D11" s="594">
        <v>0</v>
      </c>
      <c r="E11" s="190" t="s">
        <v>335</v>
      </c>
      <c r="F11" s="208">
        <f>G11+H11</f>
        <v>201937.62399999998</v>
      </c>
      <c r="G11" s="192">
        <f>G13</f>
        <v>196168.52399999998</v>
      </c>
      <c r="H11" s="193">
        <f>H13</f>
        <v>5769.1</v>
      </c>
    </row>
    <row r="12" spans="1:10" s="56" customFormat="1" ht="17.25">
      <c r="A12" s="188"/>
      <c r="B12" s="174"/>
      <c r="C12" s="54"/>
      <c r="D12" s="594"/>
      <c r="E12" s="184" t="s">
        <v>235</v>
      </c>
      <c r="F12" s="195"/>
      <c r="G12" s="196"/>
      <c r="H12" s="193"/>
    </row>
    <row r="13" spans="1:10" ht="27">
      <c r="A13" s="188">
        <v>2111</v>
      </c>
      <c r="B13" s="197" t="s">
        <v>71</v>
      </c>
      <c r="C13" s="57">
        <v>1</v>
      </c>
      <c r="D13" s="595">
        <v>1</v>
      </c>
      <c r="E13" s="184" t="s">
        <v>336</v>
      </c>
      <c r="F13" s="203">
        <f>SUM(F15:F33)</f>
        <v>201937.62399999995</v>
      </c>
      <c r="G13" s="200">
        <f>SUM(G15:G30)</f>
        <v>196168.52399999998</v>
      </c>
      <c r="H13" s="210">
        <f>H31+H32+H33</f>
        <v>5769.1</v>
      </c>
      <c r="J13" s="596"/>
    </row>
    <row r="14" spans="1:10" ht="27.75" customHeight="1">
      <c r="A14" s="188"/>
      <c r="B14" s="197"/>
      <c r="C14" s="57"/>
      <c r="D14" s="595"/>
      <c r="E14" s="184" t="s">
        <v>697</v>
      </c>
      <c r="F14" s="202"/>
      <c r="G14" s="203"/>
      <c r="H14" s="204"/>
    </row>
    <row r="15" spans="1:10" ht="17.25">
      <c r="A15" s="188"/>
      <c r="B15" s="197"/>
      <c r="C15" s="57"/>
      <c r="D15" s="595"/>
      <c r="E15" s="597" t="s">
        <v>522</v>
      </c>
      <c r="F15" s="202">
        <f>G15+H15</f>
        <v>151086.421</v>
      </c>
      <c r="G15" s="203">
        <f>151086.421+5900-315-5900+315</f>
        <v>151086.421</v>
      </c>
      <c r="H15" s="204"/>
      <c r="J15" s="596"/>
    </row>
    <row r="16" spans="1:10" ht="27">
      <c r="A16" s="188"/>
      <c r="B16" s="197"/>
      <c r="C16" s="57"/>
      <c r="D16" s="595"/>
      <c r="E16" s="597" t="s">
        <v>523</v>
      </c>
      <c r="F16" s="199">
        <f t="shared" ref="F16:F33" si="0">G16+H16</f>
        <v>12098</v>
      </c>
      <c r="G16" s="200">
        <v>12098</v>
      </c>
      <c r="H16" s="210"/>
    </row>
    <row r="17" spans="1:8" ht="17.25">
      <c r="A17" s="188"/>
      <c r="B17" s="197"/>
      <c r="C17" s="57"/>
      <c r="D17" s="595"/>
      <c r="E17" s="597" t="s">
        <v>528</v>
      </c>
      <c r="F17" s="199">
        <f t="shared" si="0"/>
        <v>6381.9669999999996</v>
      </c>
      <c r="G17" s="200">
        <v>6381.9669999999996</v>
      </c>
      <c r="H17" s="210"/>
    </row>
    <row r="18" spans="1:8" ht="17.25">
      <c r="A18" s="188"/>
      <c r="B18" s="197"/>
      <c r="C18" s="57"/>
      <c r="D18" s="595"/>
      <c r="E18" s="597" t="s">
        <v>529</v>
      </c>
      <c r="F18" s="199">
        <f t="shared" si="0"/>
        <v>1770.0709999999999</v>
      </c>
      <c r="G18" s="200">
        <v>1770.0709999999999</v>
      </c>
      <c r="H18" s="210"/>
    </row>
    <row r="19" spans="1:8" ht="17.25">
      <c r="A19" s="188"/>
      <c r="B19" s="197"/>
      <c r="C19" s="57"/>
      <c r="D19" s="595"/>
      <c r="E19" s="597" t="s">
        <v>530</v>
      </c>
      <c r="F19" s="199">
        <f t="shared" si="0"/>
        <v>5433.05</v>
      </c>
      <c r="G19" s="200">
        <v>5433.05</v>
      </c>
      <c r="H19" s="210"/>
    </row>
    <row r="20" spans="1:8" ht="17.25">
      <c r="A20" s="188"/>
      <c r="B20" s="197"/>
      <c r="C20" s="57"/>
      <c r="D20" s="595"/>
      <c r="E20" s="597" t="s">
        <v>531</v>
      </c>
      <c r="F20" s="199">
        <f t="shared" si="0"/>
        <v>270</v>
      </c>
      <c r="G20" s="200">
        <f>160+110</f>
        <v>270</v>
      </c>
      <c r="H20" s="210"/>
    </row>
    <row r="21" spans="1:8" ht="17.25">
      <c r="A21" s="188"/>
      <c r="B21" s="197"/>
      <c r="C21" s="57"/>
      <c r="D21" s="595"/>
      <c r="E21" s="597" t="s">
        <v>532</v>
      </c>
      <c r="F21" s="199">
        <f>G21</f>
        <v>1000</v>
      </c>
      <c r="G21" s="200">
        <v>1000</v>
      </c>
      <c r="H21" s="210"/>
    </row>
    <row r="22" spans="1:8" ht="17.25">
      <c r="A22" s="188"/>
      <c r="B22" s="197"/>
      <c r="C22" s="57"/>
      <c r="D22" s="595"/>
      <c r="E22" s="597" t="s">
        <v>534</v>
      </c>
      <c r="F22" s="199">
        <f t="shared" si="0"/>
        <v>310.8</v>
      </c>
      <c r="G22" s="200">
        <v>310.8</v>
      </c>
      <c r="H22" s="210"/>
    </row>
    <row r="23" spans="1:8" ht="17.25">
      <c r="A23" s="188"/>
      <c r="B23" s="197"/>
      <c r="C23" s="57"/>
      <c r="D23" s="595"/>
      <c r="E23" s="597" t="s">
        <v>792</v>
      </c>
      <c r="F23" s="199">
        <f t="shared" si="0"/>
        <v>9.6</v>
      </c>
      <c r="G23" s="200">
        <v>9.6</v>
      </c>
      <c r="H23" s="210"/>
    </row>
    <row r="24" spans="1:8" ht="17.25">
      <c r="A24" s="188"/>
      <c r="B24" s="197"/>
      <c r="C24" s="57"/>
      <c r="D24" s="595"/>
      <c r="E24" s="597" t="s">
        <v>793</v>
      </c>
      <c r="F24" s="199">
        <f t="shared" si="0"/>
        <v>46.4</v>
      </c>
      <c r="G24" s="200">
        <v>46.4</v>
      </c>
      <c r="H24" s="210"/>
    </row>
    <row r="25" spans="1:8" ht="17.25">
      <c r="A25" s="188"/>
      <c r="B25" s="197"/>
      <c r="C25" s="57"/>
      <c r="D25" s="595"/>
      <c r="E25" s="597" t="s">
        <v>543</v>
      </c>
      <c r="F25" s="199">
        <f t="shared" si="0"/>
        <v>1800</v>
      </c>
      <c r="G25" s="200">
        <v>1800</v>
      </c>
      <c r="H25" s="210"/>
    </row>
    <row r="26" spans="1:8" ht="17.25">
      <c r="A26" s="188"/>
      <c r="B26" s="197"/>
      <c r="C26" s="57"/>
      <c r="D26" s="595"/>
      <c r="E26" s="597" t="s">
        <v>794</v>
      </c>
      <c r="F26" s="199">
        <f t="shared" si="0"/>
        <v>161.435</v>
      </c>
      <c r="G26" s="200">
        <v>161.435</v>
      </c>
      <c r="H26" s="210"/>
    </row>
    <row r="27" spans="1:8" ht="27">
      <c r="A27" s="188"/>
      <c r="B27" s="197"/>
      <c r="C27" s="57"/>
      <c r="D27" s="595"/>
      <c r="E27" s="597" t="s">
        <v>547</v>
      </c>
      <c r="F27" s="199">
        <f t="shared" si="0"/>
        <v>468</v>
      </c>
      <c r="G27" s="200">
        <v>468</v>
      </c>
      <c r="H27" s="210"/>
    </row>
    <row r="28" spans="1:8" ht="17.25">
      <c r="A28" s="188"/>
      <c r="B28" s="197"/>
      <c r="C28" s="57"/>
      <c r="D28" s="595"/>
      <c r="E28" s="597" t="s">
        <v>548</v>
      </c>
      <c r="F28" s="199">
        <f t="shared" si="0"/>
        <v>2362.75</v>
      </c>
      <c r="G28" s="200">
        <v>2362.75</v>
      </c>
      <c r="H28" s="210"/>
    </row>
    <row r="29" spans="1:8" ht="17.25">
      <c r="A29" s="188"/>
      <c r="B29" s="197"/>
      <c r="C29" s="57"/>
      <c r="D29" s="595"/>
      <c r="E29" s="597" t="s">
        <v>551</v>
      </c>
      <c r="F29" s="199">
        <f t="shared" si="0"/>
        <v>11382.53</v>
      </c>
      <c r="G29" s="200">
        <v>11382.53</v>
      </c>
      <c r="H29" s="210"/>
    </row>
    <row r="30" spans="1:8" ht="17.25">
      <c r="A30" s="188"/>
      <c r="B30" s="197"/>
      <c r="C30" s="57"/>
      <c r="D30" s="595"/>
      <c r="E30" s="597" t="s">
        <v>554</v>
      </c>
      <c r="F30" s="199">
        <f t="shared" si="0"/>
        <v>1587.5</v>
      </c>
      <c r="G30" s="200">
        <v>1587.5</v>
      </c>
      <c r="H30" s="210"/>
    </row>
    <row r="31" spans="1:8" ht="17.25">
      <c r="A31" s="188"/>
      <c r="B31" s="197"/>
      <c r="C31" s="57"/>
      <c r="D31" s="595"/>
      <c r="E31" s="597" t="s">
        <v>605</v>
      </c>
      <c r="F31" s="199">
        <f t="shared" si="0"/>
        <v>564.29999999999995</v>
      </c>
      <c r="G31" s="200"/>
      <c r="H31" s="210">
        <v>564.29999999999995</v>
      </c>
    </row>
    <row r="32" spans="1:8" ht="17.25">
      <c r="A32" s="188"/>
      <c r="B32" s="197"/>
      <c r="C32" s="57"/>
      <c r="D32" s="595"/>
      <c r="E32" s="597" t="s">
        <v>606</v>
      </c>
      <c r="F32" s="199">
        <f t="shared" si="0"/>
        <v>1950</v>
      </c>
      <c r="G32" s="200"/>
      <c r="H32" s="210">
        <v>1950</v>
      </c>
    </row>
    <row r="33" spans="1:8" ht="15.75" customHeight="1">
      <c r="A33" s="188"/>
      <c r="B33" s="197"/>
      <c r="C33" s="57"/>
      <c r="D33" s="595"/>
      <c r="E33" s="597" t="s">
        <v>607</v>
      </c>
      <c r="F33" s="199">
        <f t="shared" si="0"/>
        <v>3254.8</v>
      </c>
      <c r="G33" s="200"/>
      <c r="H33" s="210">
        <v>3254.8</v>
      </c>
    </row>
    <row r="34" spans="1:8" ht="13.5" hidden="1" customHeight="1">
      <c r="A34" s="188">
        <v>2112</v>
      </c>
      <c r="B34" s="197" t="s">
        <v>71</v>
      </c>
      <c r="C34" s="57">
        <v>1</v>
      </c>
      <c r="D34" s="595">
        <v>2</v>
      </c>
      <c r="E34" s="184" t="s">
        <v>337</v>
      </c>
      <c r="F34" s="202"/>
      <c r="G34" s="203"/>
      <c r="H34" s="204"/>
    </row>
    <row r="35" spans="1:8" ht="27" hidden="1">
      <c r="A35" s="188"/>
      <c r="B35" s="197"/>
      <c r="C35" s="57"/>
      <c r="D35" s="595"/>
      <c r="E35" s="184" t="s">
        <v>697</v>
      </c>
      <c r="F35" s="202"/>
      <c r="G35" s="203"/>
      <c r="H35" s="204"/>
    </row>
    <row r="36" spans="1:8" ht="17.25" hidden="1">
      <c r="A36" s="188"/>
      <c r="B36" s="197"/>
      <c r="C36" s="57"/>
      <c r="D36" s="595"/>
      <c r="E36" s="184" t="s">
        <v>698</v>
      </c>
      <c r="F36" s="202"/>
      <c r="G36" s="203"/>
      <c r="H36" s="204"/>
    </row>
    <row r="37" spans="1:8" ht="17.25" hidden="1">
      <c r="A37" s="188"/>
      <c r="B37" s="197"/>
      <c r="C37" s="57"/>
      <c r="D37" s="595"/>
      <c r="E37" s="184" t="s">
        <v>698</v>
      </c>
      <c r="F37" s="202"/>
      <c r="G37" s="203"/>
      <c r="H37" s="204"/>
    </row>
    <row r="38" spans="1:8" ht="17.25" hidden="1">
      <c r="A38" s="188">
        <v>2113</v>
      </c>
      <c r="B38" s="197" t="s">
        <v>71</v>
      </c>
      <c r="C38" s="57">
        <v>1</v>
      </c>
      <c r="D38" s="595">
        <v>3</v>
      </c>
      <c r="E38" s="184" t="s">
        <v>338</v>
      </c>
      <c r="F38" s="202"/>
      <c r="G38" s="203"/>
      <c r="H38" s="204"/>
    </row>
    <row r="39" spans="1:8" ht="27" hidden="1">
      <c r="A39" s="188"/>
      <c r="B39" s="197"/>
      <c r="C39" s="57"/>
      <c r="D39" s="595"/>
      <c r="E39" s="184" t="s">
        <v>697</v>
      </c>
      <c r="F39" s="202"/>
      <c r="G39" s="203"/>
      <c r="H39" s="204"/>
    </row>
    <row r="40" spans="1:8" ht="17.25" hidden="1">
      <c r="A40" s="188"/>
      <c r="B40" s="197"/>
      <c r="C40" s="57"/>
      <c r="D40" s="595"/>
      <c r="E40" s="184" t="s">
        <v>698</v>
      </c>
      <c r="F40" s="202"/>
      <c r="G40" s="203"/>
      <c r="H40" s="204"/>
    </row>
    <row r="41" spans="1:8" ht="17.25" hidden="1">
      <c r="A41" s="188"/>
      <c r="B41" s="197"/>
      <c r="C41" s="57"/>
      <c r="D41" s="595"/>
      <c r="E41" s="184" t="s">
        <v>698</v>
      </c>
      <c r="F41" s="202"/>
      <c r="G41" s="203"/>
      <c r="H41" s="204"/>
    </row>
    <row r="42" spans="1:8" ht="21" hidden="1" customHeight="1">
      <c r="A42" s="188">
        <v>2120</v>
      </c>
      <c r="B42" s="174" t="s">
        <v>71</v>
      </c>
      <c r="C42" s="54">
        <v>2</v>
      </c>
      <c r="D42" s="594">
        <v>0</v>
      </c>
      <c r="E42" s="190" t="s">
        <v>339</v>
      </c>
      <c r="F42" s="202"/>
      <c r="G42" s="203"/>
      <c r="H42" s="204"/>
    </row>
    <row r="43" spans="1:8" s="56" customFormat="1" ht="17.25" hidden="1">
      <c r="A43" s="188"/>
      <c r="B43" s="174"/>
      <c r="C43" s="54"/>
      <c r="D43" s="594"/>
      <c r="E43" s="184" t="s">
        <v>235</v>
      </c>
      <c r="F43" s="195"/>
      <c r="G43" s="196"/>
      <c r="H43" s="193"/>
    </row>
    <row r="44" spans="1:8" ht="16.5" hidden="1" customHeight="1">
      <c r="A44" s="188">
        <v>2121</v>
      </c>
      <c r="B44" s="197" t="s">
        <v>71</v>
      </c>
      <c r="C44" s="57">
        <v>2</v>
      </c>
      <c r="D44" s="595">
        <v>1</v>
      </c>
      <c r="E44" s="205" t="s">
        <v>340</v>
      </c>
      <c r="F44" s="202"/>
      <c r="G44" s="203"/>
      <c r="H44" s="204"/>
    </row>
    <row r="45" spans="1:8" ht="27" hidden="1">
      <c r="A45" s="188"/>
      <c r="B45" s="197"/>
      <c r="C45" s="57"/>
      <c r="D45" s="595"/>
      <c r="E45" s="184" t="s">
        <v>697</v>
      </c>
      <c r="F45" s="202"/>
      <c r="G45" s="203"/>
      <c r="H45" s="204"/>
    </row>
    <row r="46" spans="1:8" ht="17.25" hidden="1">
      <c r="A46" s="188"/>
      <c r="B46" s="197"/>
      <c r="C46" s="57"/>
      <c r="D46" s="595"/>
      <c r="E46" s="184" t="s">
        <v>698</v>
      </c>
      <c r="F46" s="202"/>
      <c r="G46" s="203"/>
      <c r="H46" s="204"/>
    </row>
    <row r="47" spans="1:8" ht="17.25" hidden="1">
      <c r="A47" s="188"/>
      <c r="B47" s="197"/>
      <c r="C47" s="57"/>
      <c r="D47" s="595"/>
      <c r="E47" s="184" t="s">
        <v>698</v>
      </c>
      <c r="F47" s="202"/>
      <c r="G47" s="203"/>
      <c r="H47" s="204"/>
    </row>
    <row r="48" spans="1:8" ht="27" hidden="1">
      <c r="A48" s="188">
        <v>2122</v>
      </c>
      <c r="B48" s="197" t="s">
        <v>71</v>
      </c>
      <c r="C48" s="57">
        <v>2</v>
      </c>
      <c r="D48" s="595">
        <v>2</v>
      </c>
      <c r="E48" s="184" t="s">
        <v>341</v>
      </c>
      <c r="F48" s="202"/>
      <c r="G48" s="203"/>
      <c r="H48" s="204"/>
    </row>
    <row r="49" spans="1:8" ht="27" hidden="1">
      <c r="A49" s="188"/>
      <c r="B49" s="197"/>
      <c r="C49" s="57"/>
      <c r="D49" s="595"/>
      <c r="E49" s="184" t="s">
        <v>697</v>
      </c>
      <c r="F49" s="202"/>
      <c r="G49" s="203"/>
      <c r="H49" s="204"/>
    </row>
    <row r="50" spans="1:8" ht="17.25" hidden="1">
      <c r="A50" s="188"/>
      <c r="B50" s="197"/>
      <c r="C50" s="57"/>
      <c r="D50" s="595"/>
      <c r="E50" s="184" t="s">
        <v>698</v>
      </c>
      <c r="F50" s="202"/>
      <c r="G50" s="203"/>
      <c r="H50" s="204"/>
    </row>
    <row r="51" spans="1:8" ht="17.25" hidden="1">
      <c r="A51" s="188"/>
      <c r="B51" s="197"/>
      <c r="C51" s="57"/>
      <c r="D51" s="595"/>
      <c r="E51" s="184" t="s">
        <v>698</v>
      </c>
      <c r="F51" s="202"/>
      <c r="G51" s="203"/>
      <c r="H51" s="204"/>
    </row>
    <row r="52" spans="1:8" ht="20.25" customHeight="1">
      <c r="A52" s="188">
        <v>2130</v>
      </c>
      <c r="B52" s="174" t="s">
        <v>71</v>
      </c>
      <c r="C52" s="54">
        <v>3</v>
      </c>
      <c r="D52" s="594">
        <v>0</v>
      </c>
      <c r="E52" s="190" t="s">
        <v>342</v>
      </c>
      <c r="F52" s="202">
        <f>G52</f>
        <v>3765.2999999999997</v>
      </c>
      <c r="G52" s="203">
        <f>G54+G58+G62</f>
        <v>3765.2999999999997</v>
      </c>
      <c r="H52" s="204"/>
    </row>
    <row r="53" spans="1:8" s="56" customFormat="1" ht="17.25">
      <c r="A53" s="188"/>
      <c r="B53" s="174"/>
      <c r="C53" s="54"/>
      <c r="D53" s="594"/>
      <c r="E53" s="184" t="s">
        <v>235</v>
      </c>
      <c r="F53" s="195"/>
      <c r="G53" s="196"/>
      <c r="H53" s="193"/>
    </row>
    <row r="54" spans="1:8" ht="27" hidden="1">
      <c r="A54" s="188">
        <v>2131</v>
      </c>
      <c r="B54" s="197" t="s">
        <v>71</v>
      </c>
      <c r="C54" s="57">
        <v>3</v>
      </c>
      <c r="D54" s="595">
        <v>1</v>
      </c>
      <c r="E54" s="184" t="s">
        <v>343</v>
      </c>
      <c r="F54" s="202"/>
      <c r="G54" s="203"/>
      <c r="H54" s="204"/>
    </row>
    <row r="55" spans="1:8" ht="27" hidden="1">
      <c r="A55" s="188"/>
      <c r="B55" s="197"/>
      <c r="C55" s="57"/>
      <c r="D55" s="595"/>
      <c r="E55" s="184" t="s">
        <v>697</v>
      </c>
      <c r="F55" s="202"/>
      <c r="G55" s="203"/>
      <c r="H55" s="204"/>
    </row>
    <row r="56" spans="1:8" ht="17.25" hidden="1">
      <c r="A56" s="188"/>
      <c r="B56" s="197"/>
      <c r="C56" s="57"/>
      <c r="D56" s="595"/>
      <c r="E56" s="184" t="s">
        <v>698</v>
      </c>
      <c r="F56" s="202"/>
      <c r="G56" s="203"/>
      <c r="H56" s="204"/>
    </row>
    <row r="57" spans="1:8" ht="17.25" hidden="1">
      <c r="A57" s="188"/>
      <c r="B57" s="197"/>
      <c r="C57" s="57"/>
      <c r="D57" s="595"/>
      <c r="E57" s="184" t="s">
        <v>698</v>
      </c>
      <c r="F57" s="202"/>
      <c r="G57" s="203"/>
      <c r="H57" s="204"/>
    </row>
    <row r="58" spans="1:8" ht="14.25" hidden="1" customHeight="1">
      <c r="A58" s="188">
        <v>2132</v>
      </c>
      <c r="B58" s="197" t="s">
        <v>71</v>
      </c>
      <c r="C58" s="57">
        <v>3</v>
      </c>
      <c r="D58" s="595">
        <v>2</v>
      </c>
      <c r="E58" s="184" t="s">
        <v>344</v>
      </c>
      <c r="F58" s="202"/>
      <c r="G58" s="203"/>
      <c r="H58" s="204"/>
    </row>
    <row r="59" spans="1:8" ht="27" hidden="1">
      <c r="A59" s="188"/>
      <c r="B59" s="197"/>
      <c r="C59" s="57"/>
      <c r="D59" s="595"/>
      <c r="E59" s="184" t="s">
        <v>697</v>
      </c>
      <c r="F59" s="202"/>
      <c r="G59" s="203"/>
      <c r="H59" s="204"/>
    </row>
    <row r="60" spans="1:8" ht="17.25" hidden="1">
      <c r="A60" s="188"/>
      <c r="B60" s="197"/>
      <c r="C60" s="57"/>
      <c r="D60" s="595"/>
      <c r="E60" s="184" t="s">
        <v>698</v>
      </c>
      <c r="F60" s="202"/>
      <c r="G60" s="203"/>
      <c r="H60" s="204"/>
    </row>
    <row r="61" spans="1:8" ht="17.25" hidden="1">
      <c r="A61" s="188"/>
      <c r="B61" s="197"/>
      <c r="C61" s="57"/>
      <c r="D61" s="595"/>
      <c r="E61" s="184" t="s">
        <v>698</v>
      </c>
      <c r="F61" s="202"/>
      <c r="G61" s="203"/>
      <c r="H61" s="204"/>
    </row>
    <row r="62" spans="1:8" ht="17.25">
      <c r="A62" s="188">
        <v>2133</v>
      </c>
      <c r="B62" s="197" t="s">
        <v>71</v>
      </c>
      <c r="C62" s="57">
        <v>3</v>
      </c>
      <c r="D62" s="595">
        <v>3</v>
      </c>
      <c r="E62" s="184" t="s">
        <v>345</v>
      </c>
      <c r="F62" s="203">
        <f>F68+F64+F65+F66+F67</f>
        <v>3765.2999999999997</v>
      </c>
      <c r="G62" s="203">
        <f>G68+G64+G65+G66+G67</f>
        <v>3765.2999999999997</v>
      </c>
      <c r="H62" s="204"/>
    </row>
    <row r="63" spans="1:8" ht="30" customHeight="1">
      <c r="A63" s="188"/>
      <c r="B63" s="197"/>
      <c r="C63" s="57"/>
      <c r="D63" s="595"/>
      <c r="E63" s="184" t="s">
        <v>697</v>
      </c>
      <c r="F63" s="202"/>
      <c r="G63" s="203"/>
      <c r="H63" s="204"/>
    </row>
    <row r="64" spans="1:8" ht="17.25">
      <c r="A64" s="188"/>
      <c r="B64" s="197"/>
      <c r="C64" s="57"/>
      <c r="D64" s="595"/>
      <c r="E64" s="597" t="s">
        <v>522</v>
      </c>
      <c r="F64" s="202">
        <f>G64</f>
        <v>3292.7</v>
      </c>
      <c r="G64" s="203">
        <v>3292.7</v>
      </c>
      <c r="H64" s="204"/>
    </row>
    <row r="65" spans="1:8" ht="17.25">
      <c r="A65" s="188"/>
      <c r="B65" s="197"/>
      <c r="C65" s="57"/>
      <c r="D65" s="595"/>
      <c r="E65" s="597" t="s">
        <v>528</v>
      </c>
      <c r="F65" s="199">
        <f>G65</f>
        <v>50</v>
      </c>
      <c r="G65" s="200">
        <v>50</v>
      </c>
      <c r="H65" s="204"/>
    </row>
    <row r="66" spans="1:8" ht="17.25">
      <c r="A66" s="188"/>
      <c r="B66" s="197"/>
      <c r="C66" s="57"/>
      <c r="D66" s="595"/>
      <c r="E66" s="597" t="s">
        <v>530</v>
      </c>
      <c r="F66" s="199">
        <f>G66</f>
        <v>30</v>
      </c>
      <c r="G66" s="200">
        <v>30</v>
      </c>
      <c r="H66" s="204"/>
    </row>
    <row r="67" spans="1:8" ht="17.25">
      <c r="A67" s="188"/>
      <c r="B67" s="197"/>
      <c r="C67" s="57"/>
      <c r="D67" s="595"/>
      <c r="E67" s="597" t="s">
        <v>534</v>
      </c>
      <c r="F67" s="199">
        <f>G67</f>
        <v>47</v>
      </c>
      <c r="G67" s="200">
        <v>47</v>
      </c>
      <c r="H67" s="204"/>
    </row>
    <row r="68" spans="1:8" ht="15.75" customHeight="1">
      <c r="A68" s="188"/>
      <c r="B68" s="197"/>
      <c r="C68" s="57"/>
      <c r="D68" s="595"/>
      <c r="E68" s="597" t="s">
        <v>538</v>
      </c>
      <c r="F68" s="199">
        <f>G68</f>
        <v>345.6</v>
      </c>
      <c r="G68" s="200">
        <v>345.6</v>
      </c>
      <c r="H68" s="204"/>
    </row>
    <row r="69" spans="1:8" ht="0.75" hidden="1" customHeight="1">
      <c r="A69" s="188">
        <v>2140</v>
      </c>
      <c r="B69" s="174" t="s">
        <v>71</v>
      </c>
      <c r="C69" s="54">
        <v>4</v>
      </c>
      <c r="D69" s="594">
        <v>0</v>
      </c>
      <c r="E69" s="190" t="s">
        <v>346</v>
      </c>
      <c r="F69" s="202"/>
      <c r="G69" s="203"/>
      <c r="H69" s="204"/>
    </row>
    <row r="70" spans="1:8" s="56" customFormat="1" ht="17.25" hidden="1">
      <c r="A70" s="188"/>
      <c r="B70" s="174"/>
      <c r="C70" s="54"/>
      <c r="D70" s="594"/>
      <c r="E70" s="184" t="s">
        <v>235</v>
      </c>
      <c r="F70" s="195"/>
      <c r="G70" s="196"/>
      <c r="H70" s="193"/>
    </row>
    <row r="71" spans="1:8" ht="17.25" hidden="1">
      <c r="A71" s="188">
        <v>2141</v>
      </c>
      <c r="B71" s="197" t="s">
        <v>71</v>
      </c>
      <c r="C71" s="57">
        <v>4</v>
      </c>
      <c r="D71" s="595">
        <v>1</v>
      </c>
      <c r="E71" s="184" t="s">
        <v>347</v>
      </c>
      <c r="F71" s="202"/>
      <c r="G71" s="203"/>
      <c r="H71" s="204"/>
    </row>
    <row r="72" spans="1:8" ht="27" hidden="1">
      <c r="A72" s="188"/>
      <c r="B72" s="197"/>
      <c r="C72" s="57"/>
      <c r="D72" s="595"/>
      <c r="E72" s="184" t="s">
        <v>697</v>
      </c>
      <c r="F72" s="202"/>
      <c r="G72" s="203"/>
      <c r="H72" s="204"/>
    </row>
    <row r="73" spans="1:8" ht="17.25" hidden="1">
      <c r="A73" s="188"/>
      <c r="B73" s="197"/>
      <c r="C73" s="57"/>
      <c r="D73" s="595"/>
      <c r="E73" s="184" t="s">
        <v>698</v>
      </c>
      <c r="F73" s="202"/>
      <c r="G73" s="203"/>
      <c r="H73" s="204"/>
    </row>
    <row r="74" spans="1:8" ht="17.25" hidden="1">
      <c r="A74" s="188"/>
      <c r="B74" s="197"/>
      <c r="C74" s="57"/>
      <c r="D74" s="595"/>
      <c r="E74" s="184" t="s">
        <v>698</v>
      </c>
      <c r="F74" s="202"/>
      <c r="G74" s="203"/>
      <c r="H74" s="204"/>
    </row>
    <row r="75" spans="1:8" ht="31.5" hidden="1" customHeight="1">
      <c r="A75" s="188">
        <v>2150</v>
      </c>
      <c r="B75" s="174" t="s">
        <v>71</v>
      </c>
      <c r="C75" s="54">
        <v>5</v>
      </c>
      <c r="D75" s="594">
        <v>0</v>
      </c>
      <c r="E75" s="190" t="s">
        <v>348</v>
      </c>
      <c r="F75" s="202"/>
      <c r="G75" s="203"/>
      <c r="H75" s="204"/>
    </row>
    <row r="76" spans="1:8" s="56" customFormat="1" ht="10.5" hidden="1" customHeight="1">
      <c r="A76" s="188"/>
      <c r="B76" s="174"/>
      <c r="C76" s="54"/>
      <c r="D76" s="594"/>
      <c r="E76" s="184" t="s">
        <v>235</v>
      </c>
      <c r="F76" s="195"/>
      <c r="G76" s="196"/>
      <c r="H76" s="193"/>
    </row>
    <row r="77" spans="1:8" ht="27" hidden="1">
      <c r="A77" s="188">
        <v>2151</v>
      </c>
      <c r="B77" s="197" t="s">
        <v>71</v>
      </c>
      <c r="C77" s="57">
        <v>5</v>
      </c>
      <c r="D77" s="595">
        <v>1</v>
      </c>
      <c r="E77" s="184" t="s">
        <v>349</v>
      </c>
      <c r="F77" s="202"/>
      <c r="G77" s="203"/>
      <c r="H77" s="204"/>
    </row>
    <row r="78" spans="1:8" ht="27" hidden="1">
      <c r="A78" s="188"/>
      <c r="B78" s="197"/>
      <c r="C78" s="57"/>
      <c r="D78" s="595"/>
      <c r="E78" s="184" t="s">
        <v>697</v>
      </c>
      <c r="F78" s="202"/>
      <c r="G78" s="203"/>
      <c r="H78" s="204"/>
    </row>
    <row r="79" spans="1:8" ht="17.25" hidden="1">
      <c r="A79" s="188"/>
      <c r="B79" s="197"/>
      <c r="C79" s="57"/>
      <c r="D79" s="595"/>
      <c r="E79" s="184" t="s">
        <v>698</v>
      </c>
      <c r="F79" s="202"/>
      <c r="G79" s="203"/>
      <c r="H79" s="204"/>
    </row>
    <row r="80" spans="1:8" ht="17.25" hidden="1">
      <c r="A80" s="188"/>
      <c r="B80" s="197"/>
      <c r="C80" s="57"/>
      <c r="D80" s="595"/>
      <c r="E80" s="184" t="s">
        <v>698</v>
      </c>
      <c r="F80" s="202"/>
      <c r="G80" s="203"/>
      <c r="H80" s="204"/>
    </row>
    <row r="81" spans="1:8" ht="30" customHeight="1">
      <c r="A81" s="188">
        <v>2160</v>
      </c>
      <c r="B81" s="174" t="s">
        <v>71</v>
      </c>
      <c r="C81" s="54">
        <v>6</v>
      </c>
      <c r="D81" s="594">
        <v>0</v>
      </c>
      <c r="E81" s="190" t="s">
        <v>351</v>
      </c>
      <c r="F81" s="202">
        <f>G81+H81</f>
        <v>9587</v>
      </c>
      <c r="G81" s="203">
        <f>G83</f>
        <v>6587</v>
      </c>
      <c r="H81" s="204">
        <f>H83</f>
        <v>3000</v>
      </c>
    </row>
    <row r="82" spans="1:8" s="56" customFormat="1" ht="17.25">
      <c r="A82" s="188"/>
      <c r="B82" s="174"/>
      <c r="C82" s="54"/>
      <c r="D82" s="594"/>
      <c r="E82" s="184" t="s">
        <v>235</v>
      </c>
      <c r="F82" s="195"/>
      <c r="G82" s="196"/>
      <c r="H82" s="193"/>
    </row>
    <row r="83" spans="1:8" ht="27">
      <c r="A83" s="188">
        <v>2161</v>
      </c>
      <c r="B83" s="197" t="s">
        <v>71</v>
      </c>
      <c r="C83" s="57">
        <v>6</v>
      </c>
      <c r="D83" s="595">
        <v>1</v>
      </c>
      <c r="E83" s="184" t="s">
        <v>352</v>
      </c>
      <c r="F83" s="200">
        <f>SUM(F85:F92)</f>
        <v>9587</v>
      </c>
      <c r="G83" s="200">
        <f>SUM(G85:G91)</f>
        <v>6587</v>
      </c>
      <c r="H83" s="210">
        <f>H92</f>
        <v>3000</v>
      </c>
    </row>
    <row r="84" spans="1:8" ht="29.25" customHeight="1">
      <c r="A84" s="188"/>
      <c r="B84" s="197"/>
      <c r="C84" s="57"/>
      <c r="D84" s="595"/>
      <c r="E84" s="184" t="s">
        <v>697</v>
      </c>
      <c r="F84" s="202"/>
      <c r="G84" s="203"/>
      <c r="H84" s="204"/>
    </row>
    <row r="85" spans="1:8" ht="17.25">
      <c r="A85" s="188"/>
      <c r="B85" s="197"/>
      <c r="C85" s="57"/>
      <c r="D85" s="595"/>
      <c r="E85" s="597" t="s">
        <v>540</v>
      </c>
      <c r="F85" s="199">
        <f t="shared" ref="F85:F91" si="1">G85</f>
        <v>200</v>
      </c>
      <c r="G85" s="200">
        <v>200</v>
      </c>
      <c r="H85" s="204"/>
    </row>
    <row r="86" spans="1:8" ht="17.25">
      <c r="A86" s="188"/>
      <c r="B86" s="197"/>
      <c r="C86" s="57"/>
      <c r="D86" s="595"/>
      <c r="E86" s="597" t="s">
        <v>544</v>
      </c>
      <c r="F86" s="199">
        <f t="shared" si="1"/>
        <v>80</v>
      </c>
      <c r="G86" s="200">
        <v>80</v>
      </c>
      <c r="H86" s="204"/>
    </row>
    <row r="87" spans="1:8" ht="17.25">
      <c r="A87" s="188"/>
      <c r="B87" s="197"/>
      <c r="C87" s="57"/>
      <c r="D87" s="595"/>
      <c r="E87" s="597" t="s">
        <v>545</v>
      </c>
      <c r="F87" s="199">
        <f t="shared" si="1"/>
        <v>175</v>
      </c>
      <c r="G87" s="200">
        <v>175</v>
      </c>
      <c r="H87" s="204"/>
    </row>
    <row r="88" spans="1:8" ht="17.25">
      <c r="A88" s="188"/>
      <c r="B88" s="197"/>
      <c r="C88" s="57"/>
      <c r="D88" s="595"/>
      <c r="E88" s="597" t="s">
        <v>551</v>
      </c>
      <c r="F88" s="199">
        <f t="shared" si="1"/>
        <v>950</v>
      </c>
      <c r="G88" s="200">
        <v>950</v>
      </c>
      <c r="H88" s="204"/>
    </row>
    <row r="89" spans="1:8" ht="17.25">
      <c r="A89" s="188"/>
      <c r="B89" s="197"/>
      <c r="C89" s="57"/>
      <c r="D89" s="595"/>
      <c r="E89" s="597" t="s">
        <v>554</v>
      </c>
      <c r="F89" s="199">
        <f t="shared" si="1"/>
        <v>950</v>
      </c>
      <c r="G89" s="200">
        <v>950</v>
      </c>
      <c r="H89" s="204"/>
    </row>
    <row r="90" spans="1:8" ht="17.25">
      <c r="A90" s="188"/>
      <c r="B90" s="197"/>
      <c r="C90" s="57"/>
      <c r="D90" s="595"/>
      <c r="E90" s="598" t="s">
        <v>795</v>
      </c>
      <c r="F90" s="199">
        <f t="shared" si="1"/>
        <v>1511</v>
      </c>
      <c r="G90" s="200">
        <f>975+246+160+80+50</f>
        <v>1511</v>
      </c>
      <c r="H90" s="204"/>
    </row>
    <row r="91" spans="1:8" ht="17.25">
      <c r="A91" s="188"/>
      <c r="B91" s="197"/>
      <c r="C91" s="57"/>
      <c r="D91" s="595"/>
      <c r="E91" s="597" t="s">
        <v>593</v>
      </c>
      <c r="F91" s="199">
        <f t="shared" si="1"/>
        <v>2721</v>
      </c>
      <c r="G91" s="200">
        <v>2721</v>
      </c>
      <c r="H91" s="204"/>
    </row>
    <row r="92" spans="1:8" ht="17.25">
      <c r="A92" s="188"/>
      <c r="B92" s="197"/>
      <c r="C92" s="57"/>
      <c r="D92" s="595"/>
      <c r="E92" s="611" t="s">
        <v>611</v>
      </c>
      <c r="F92" s="199">
        <f>H92</f>
        <v>3000</v>
      </c>
      <c r="G92" s="200"/>
      <c r="H92" s="210">
        <v>3000</v>
      </c>
    </row>
    <row r="93" spans="1:8" ht="0.75" hidden="1" customHeight="1">
      <c r="A93" s="188">
        <v>2170</v>
      </c>
      <c r="B93" s="174" t="s">
        <v>71</v>
      </c>
      <c r="C93" s="54">
        <v>7</v>
      </c>
      <c r="D93" s="594">
        <v>0</v>
      </c>
      <c r="E93" s="190" t="s">
        <v>354</v>
      </c>
      <c r="F93" s="202"/>
      <c r="G93" s="203"/>
      <c r="H93" s="204"/>
    </row>
    <row r="94" spans="1:8" s="56" customFormat="1" ht="17.25" hidden="1">
      <c r="A94" s="188"/>
      <c r="B94" s="174"/>
      <c r="C94" s="54"/>
      <c r="D94" s="594"/>
      <c r="E94" s="184" t="s">
        <v>235</v>
      </c>
      <c r="F94" s="195"/>
      <c r="G94" s="196"/>
      <c r="H94" s="193"/>
    </row>
    <row r="95" spans="1:8" ht="17.25" hidden="1">
      <c r="A95" s="188">
        <v>2171</v>
      </c>
      <c r="B95" s="197" t="s">
        <v>71</v>
      </c>
      <c r="C95" s="57">
        <v>7</v>
      </c>
      <c r="D95" s="595">
        <v>1</v>
      </c>
      <c r="E95" s="184" t="s">
        <v>354</v>
      </c>
      <c r="F95" s="202"/>
      <c r="G95" s="203"/>
      <c r="H95" s="204"/>
    </row>
    <row r="96" spans="1:8" ht="27" hidden="1">
      <c r="A96" s="188"/>
      <c r="B96" s="197"/>
      <c r="C96" s="57"/>
      <c r="D96" s="595"/>
      <c r="E96" s="184" t="s">
        <v>697</v>
      </c>
      <c r="F96" s="202"/>
      <c r="G96" s="203"/>
      <c r="H96" s="204"/>
    </row>
    <row r="97" spans="1:8" ht="17.25" hidden="1">
      <c r="A97" s="188"/>
      <c r="B97" s="197"/>
      <c r="C97" s="57"/>
      <c r="D97" s="595"/>
      <c r="E97" s="184" t="s">
        <v>698</v>
      </c>
      <c r="F97" s="202"/>
      <c r="G97" s="203"/>
      <c r="H97" s="204"/>
    </row>
    <row r="98" spans="1:8" ht="17.25" hidden="1">
      <c r="A98" s="188"/>
      <c r="B98" s="197"/>
      <c r="C98" s="57"/>
      <c r="D98" s="595"/>
      <c r="E98" s="184" t="s">
        <v>698</v>
      </c>
      <c r="F98" s="202"/>
      <c r="G98" s="203"/>
      <c r="H98" s="204"/>
    </row>
    <row r="99" spans="1:8" ht="29.25" hidden="1" customHeight="1">
      <c r="A99" s="188">
        <v>2180</v>
      </c>
      <c r="B99" s="174" t="s">
        <v>71</v>
      </c>
      <c r="C99" s="54">
        <v>8</v>
      </c>
      <c r="D99" s="594">
        <v>0</v>
      </c>
      <c r="E99" s="190" t="s">
        <v>356</v>
      </c>
      <c r="F99" s="202"/>
      <c r="G99" s="203"/>
      <c r="H99" s="204"/>
    </row>
    <row r="100" spans="1:8" s="56" customFormat="1" ht="10.5" hidden="1" customHeight="1">
      <c r="A100" s="188"/>
      <c r="B100" s="174"/>
      <c r="C100" s="54"/>
      <c r="D100" s="594"/>
      <c r="E100" s="184" t="s">
        <v>235</v>
      </c>
      <c r="F100" s="195"/>
      <c r="G100" s="196"/>
      <c r="H100" s="193"/>
    </row>
    <row r="101" spans="1:8" ht="27" hidden="1">
      <c r="A101" s="188">
        <v>2181</v>
      </c>
      <c r="B101" s="197" t="s">
        <v>71</v>
      </c>
      <c r="C101" s="57">
        <v>8</v>
      </c>
      <c r="D101" s="595">
        <v>1</v>
      </c>
      <c r="E101" s="184" t="s">
        <v>356</v>
      </c>
      <c r="F101" s="202"/>
      <c r="G101" s="203"/>
      <c r="H101" s="204"/>
    </row>
    <row r="102" spans="1:8" ht="17.25" hidden="1">
      <c r="A102" s="188"/>
      <c r="B102" s="197"/>
      <c r="C102" s="57"/>
      <c r="D102" s="595"/>
      <c r="E102" s="211" t="s">
        <v>235</v>
      </c>
      <c r="F102" s="202"/>
      <c r="G102" s="203"/>
      <c r="H102" s="204"/>
    </row>
    <row r="103" spans="1:8" ht="17.25" hidden="1">
      <c r="A103" s="188">
        <v>2182</v>
      </c>
      <c r="B103" s="197" t="s">
        <v>71</v>
      </c>
      <c r="C103" s="57">
        <v>8</v>
      </c>
      <c r="D103" s="595">
        <v>1</v>
      </c>
      <c r="E103" s="211" t="s">
        <v>357</v>
      </c>
      <c r="F103" s="202"/>
      <c r="G103" s="203"/>
      <c r="H103" s="204"/>
    </row>
    <row r="104" spans="1:8" ht="17.25" hidden="1">
      <c r="A104" s="188">
        <v>2183</v>
      </c>
      <c r="B104" s="197" t="s">
        <v>71</v>
      </c>
      <c r="C104" s="57">
        <v>8</v>
      </c>
      <c r="D104" s="595">
        <v>1</v>
      </c>
      <c r="E104" s="211" t="s">
        <v>358</v>
      </c>
      <c r="F104" s="202"/>
      <c r="G104" s="203"/>
      <c r="H104" s="204"/>
    </row>
    <row r="105" spans="1:8" ht="27" hidden="1">
      <c r="A105" s="188">
        <v>2184</v>
      </c>
      <c r="B105" s="197" t="s">
        <v>71</v>
      </c>
      <c r="C105" s="57">
        <v>8</v>
      </c>
      <c r="D105" s="595">
        <v>1</v>
      </c>
      <c r="E105" s="211" t="s">
        <v>359</v>
      </c>
      <c r="F105" s="202"/>
      <c r="G105" s="203"/>
      <c r="H105" s="204"/>
    </row>
    <row r="106" spans="1:8" ht="27" hidden="1">
      <c r="A106" s="188"/>
      <c r="B106" s="197"/>
      <c r="C106" s="57"/>
      <c r="D106" s="595"/>
      <c r="E106" s="184" t="s">
        <v>697</v>
      </c>
      <c r="F106" s="202"/>
      <c r="G106" s="203"/>
      <c r="H106" s="204"/>
    </row>
    <row r="107" spans="1:8" ht="17.25" hidden="1">
      <c r="A107" s="188"/>
      <c r="B107" s="197"/>
      <c r="C107" s="57"/>
      <c r="D107" s="595"/>
      <c r="E107" s="184" t="s">
        <v>698</v>
      </c>
      <c r="F107" s="202"/>
      <c r="G107" s="203"/>
      <c r="H107" s="204"/>
    </row>
    <row r="108" spans="1:8" ht="17.25" hidden="1">
      <c r="A108" s="188"/>
      <c r="B108" s="197"/>
      <c r="C108" s="57"/>
      <c r="D108" s="595"/>
      <c r="E108" s="184" t="s">
        <v>698</v>
      </c>
      <c r="F108" s="202"/>
      <c r="G108" s="203"/>
      <c r="H108" s="204"/>
    </row>
    <row r="109" spans="1:8" s="55" customFormat="1" ht="40.5" customHeight="1">
      <c r="A109" s="212">
        <v>2200</v>
      </c>
      <c r="B109" s="174" t="s">
        <v>76</v>
      </c>
      <c r="C109" s="54">
        <v>0</v>
      </c>
      <c r="D109" s="594">
        <v>0</v>
      </c>
      <c r="E109" s="213" t="s">
        <v>699</v>
      </c>
      <c r="F109" s="225">
        <f>G109</f>
        <v>210</v>
      </c>
      <c r="G109" s="214">
        <f>G111+G117+G123+G129+G133</f>
        <v>210</v>
      </c>
      <c r="H109" s="215"/>
    </row>
    <row r="110" spans="1:8" ht="14.25" customHeight="1">
      <c r="A110" s="183"/>
      <c r="B110" s="174"/>
      <c r="C110" s="589"/>
      <c r="D110" s="590"/>
      <c r="E110" s="184" t="s">
        <v>334</v>
      </c>
      <c r="F110" s="185"/>
      <c r="G110" s="186"/>
      <c r="H110" s="187"/>
    </row>
    <row r="111" spans="1:8" ht="0.75" hidden="1" customHeight="1">
      <c r="A111" s="188">
        <v>2210</v>
      </c>
      <c r="B111" s="174" t="s">
        <v>76</v>
      </c>
      <c r="C111" s="57">
        <v>1</v>
      </c>
      <c r="D111" s="595">
        <v>0</v>
      </c>
      <c r="E111" s="190" t="s">
        <v>361</v>
      </c>
      <c r="F111" s="202"/>
      <c r="G111" s="203"/>
      <c r="H111" s="204"/>
    </row>
    <row r="112" spans="1:8" s="56" customFormat="1" ht="10.5" hidden="1" customHeight="1">
      <c r="A112" s="188"/>
      <c r="B112" s="174"/>
      <c r="C112" s="54"/>
      <c r="D112" s="594"/>
      <c r="E112" s="184" t="s">
        <v>235</v>
      </c>
      <c r="F112" s="195"/>
      <c r="G112" s="196"/>
      <c r="H112" s="193"/>
    </row>
    <row r="113" spans="1:8" ht="17.25" hidden="1">
      <c r="A113" s="188">
        <v>2211</v>
      </c>
      <c r="B113" s="197" t="s">
        <v>76</v>
      </c>
      <c r="C113" s="57">
        <v>1</v>
      </c>
      <c r="D113" s="595">
        <v>1</v>
      </c>
      <c r="E113" s="184" t="s">
        <v>362</v>
      </c>
      <c r="F113" s="202"/>
      <c r="G113" s="203"/>
      <c r="H113" s="204"/>
    </row>
    <row r="114" spans="1:8" ht="27" hidden="1">
      <c r="A114" s="188"/>
      <c r="B114" s="197"/>
      <c r="C114" s="57"/>
      <c r="D114" s="595"/>
      <c r="E114" s="184" t="s">
        <v>697</v>
      </c>
      <c r="F114" s="202"/>
      <c r="G114" s="203"/>
      <c r="H114" s="204"/>
    </row>
    <row r="115" spans="1:8" ht="17.25" hidden="1">
      <c r="A115" s="188"/>
      <c r="B115" s="197"/>
      <c r="C115" s="57"/>
      <c r="D115" s="595"/>
      <c r="E115" s="184" t="s">
        <v>698</v>
      </c>
      <c r="F115" s="202"/>
      <c r="G115" s="203"/>
      <c r="H115" s="204"/>
    </row>
    <row r="116" spans="1:8" ht="17.25" hidden="1">
      <c r="A116" s="188"/>
      <c r="B116" s="197"/>
      <c r="C116" s="57"/>
      <c r="D116" s="595"/>
      <c r="E116" s="184" t="s">
        <v>698</v>
      </c>
      <c r="F116" s="202"/>
      <c r="G116" s="203"/>
      <c r="H116" s="204"/>
    </row>
    <row r="117" spans="1:8" ht="17.25">
      <c r="A117" s="188">
        <v>2220</v>
      </c>
      <c r="B117" s="174" t="s">
        <v>76</v>
      </c>
      <c r="C117" s="54">
        <v>2</v>
      </c>
      <c r="D117" s="594">
        <v>0</v>
      </c>
      <c r="E117" s="190" t="s">
        <v>363</v>
      </c>
      <c r="F117" s="199">
        <f>G117</f>
        <v>210</v>
      </c>
      <c r="G117" s="200">
        <f>G119</f>
        <v>210</v>
      </c>
      <c r="H117" s="204"/>
    </row>
    <row r="118" spans="1:8" s="56" customFormat="1" ht="10.5" customHeight="1">
      <c r="A118" s="188"/>
      <c r="B118" s="174"/>
      <c r="C118" s="54"/>
      <c r="D118" s="594"/>
      <c r="E118" s="184" t="s">
        <v>235</v>
      </c>
      <c r="F118" s="208"/>
      <c r="G118" s="192"/>
      <c r="H118" s="193"/>
    </row>
    <row r="119" spans="1:8" ht="17.25">
      <c r="A119" s="188">
        <v>2221</v>
      </c>
      <c r="B119" s="197" t="s">
        <v>76</v>
      </c>
      <c r="C119" s="57">
        <v>2</v>
      </c>
      <c r="D119" s="595">
        <v>1</v>
      </c>
      <c r="E119" s="184" t="s">
        <v>364</v>
      </c>
      <c r="F119" s="199">
        <f>G119</f>
        <v>210</v>
      </c>
      <c r="G119" s="200">
        <f>G121</f>
        <v>210</v>
      </c>
      <c r="H119" s="204"/>
    </row>
    <row r="120" spans="1:8" ht="29.25" customHeight="1">
      <c r="A120" s="188"/>
      <c r="B120" s="197"/>
      <c r="C120" s="57"/>
      <c r="D120" s="595"/>
      <c r="E120" s="184" t="s">
        <v>697</v>
      </c>
      <c r="F120" s="199"/>
      <c r="G120" s="200"/>
      <c r="H120" s="204"/>
    </row>
    <row r="121" spans="1:8" ht="16.5" customHeight="1">
      <c r="A121" s="188"/>
      <c r="B121" s="197"/>
      <c r="C121" s="57"/>
      <c r="D121" s="595"/>
      <c r="E121" s="597" t="s">
        <v>555</v>
      </c>
      <c r="F121" s="199">
        <f>G121</f>
        <v>210</v>
      </c>
      <c r="G121" s="200">
        <v>210</v>
      </c>
      <c r="H121" s="204"/>
    </row>
    <row r="122" spans="1:8" ht="17.25" hidden="1">
      <c r="A122" s="188"/>
      <c r="B122" s="197"/>
      <c r="C122" s="57"/>
      <c r="D122" s="595"/>
      <c r="E122" s="184" t="s">
        <v>698</v>
      </c>
      <c r="F122" s="202"/>
      <c r="G122" s="203"/>
      <c r="H122" s="204"/>
    </row>
    <row r="123" spans="1:8" ht="0.75" hidden="1" customHeight="1">
      <c r="A123" s="188">
        <v>2230</v>
      </c>
      <c r="B123" s="174" t="s">
        <v>76</v>
      </c>
      <c r="C123" s="57">
        <v>3</v>
      </c>
      <c r="D123" s="595">
        <v>0</v>
      </c>
      <c r="E123" s="190" t="s">
        <v>365</v>
      </c>
      <c r="F123" s="202"/>
      <c r="G123" s="203"/>
      <c r="H123" s="204"/>
    </row>
    <row r="124" spans="1:8" s="56" customFormat="1" ht="10.5" hidden="1" customHeight="1">
      <c r="A124" s="188"/>
      <c r="B124" s="174"/>
      <c r="C124" s="54"/>
      <c r="D124" s="594"/>
      <c r="E124" s="184" t="s">
        <v>235</v>
      </c>
      <c r="F124" s="195"/>
      <c r="G124" s="196"/>
      <c r="H124" s="193"/>
    </row>
    <row r="125" spans="1:8" ht="17.25" hidden="1">
      <c r="A125" s="188">
        <v>2231</v>
      </c>
      <c r="B125" s="197" t="s">
        <v>76</v>
      </c>
      <c r="C125" s="57">
        <v>3</v>
      </c>
      <c r="D125" s="595">
        <v>1</v>
      </c>
      <c r="E125" s="184" t="s">
        <v>366</v>
      </c>
      <c r="F125" s="202"/>
      <c r="G125" s="203"/>
      <c r="H125" s="204"/>
    </row>
    <row r="126" spans="1:8" ht="8.25" hidden="1" customHeight="1">
      <c r="A126" s="188"/>
      <c r="B126" s="197"/>
      <c r="C126" s="57"/>
      <c r="D126" s="595"/>
      <c r="E126" s="184" t="s">
        <v>697</v>
      </c>
      <c r="F126" s="202"/>
      <c r="G126" s="203"/>
      <c r="H126" s="204"/>
    </row>
    <row r="127" spans="1:8" ht="17.25" hidden="1">
      <c r="A127" s="188"/>
      <c r="B127" s="197"/>
      <c r="C127" s="57"/>
      <c r="D127" s="595"/>
      <c r="E127" s="184" t="s">
        <v>698</v>
      </c>
      <c r="F127" s="202"/>
      <c r="G127" s="203"/>
      <c r="H127" s="204"/>
    </row>
    <row r="128" spans="1:8" ht="17.25" hidden="1">
      <c r="A128" s="188"/>
      <c r="B128" s="197"/>
      <c r="C128" s="57"/>
      <c r="D128" s="595"/>
      <c r="E128" s="184" t="s">
        <v>698</v>
      </c>
      <c r="F128" s="202"/>
      <c r="G128" s="203"/>
      <c r="H128" s="204"/>
    </row>
    <row r="129" spans="1:8" ht="27" hidden="1">
      <c r="A129" s="188">
        <v>2240</v>
      </c>
      <c r="B129" s="174" t="s">
        <v>76</v>
      </c>
      <c r="C129" s="54">
        <v>4</v>
      </c>
      <c r="D129" s="594">
        <v>0</v>
      </c>
      <c r="E129" s="190" t="s">
        <v>367</v>
      </c>
      <c r="F129" s="202"/>
      <c r="G129" s="203"/>
      <c r="H129" s="204"/>
    </row>
    <row r="130" spans="1:8" s="56" customFormat="1" ht="10.5" hidden="1" customHeight="1">
      <c r="A130" s="188"/>
      <c r="B130" s="174"/>
      <c r="C130" s="54"/>
      <c r="D130" s="594"/>
      <c r="E130" s="184" t="s">
        <v>235</v>
      </c>
      <c r="F130" s="195"/>
      <c r="G130" s="196"/>
      <c r="H130" s="193"/>
    </row>
    <row r="131" spans="1:8" ht="27" hidden="1">
      <c r="A131" s="188">
        <v>2241</v>
      </c>
      <c r="B131" s="197" t="s">
        <v>76</v>
      </c>
      <c r="C131" s="57">
        <v>4</v>
      </c>
      <c r="D131" s="595">
        <v>1</v>
      </c>
      <c r="E131" s="184" t="s">
        <v>367</v>
      </c>
      <c r="F131" s="202"/>
      <c r="G131" s="203"/>
      <c r="H131" s="204"/>
    </row>
    <row r="132" spans="1:8" s="56" customFormat="1" ht="10.5" hidden="1" customHeight="1">
      <c r="A132" s="188"/>
      <c r="B132" s="174"/>
      <c r="C132" s="54"/>
      <c r="D132" s="594"/>
      <c r="E132" s="184" t="s">
        <v>235</v>
      </c>
      <c r="F132" s="195"/>
      <c r="G132" s="196"/>
      <c r="H132" s="193"/>
    </row>
    <row r="133" spans="1:8" ht="17.25" hidden="1">
      <c r="A133" s="188">
        <v>2250</v>
      </c>
      <c r="B133" s="174" t="s">
        <v>76</v>
      </c>
      <c r="C133" s="54">
        <v>5</v>
      </c>
      <c r="D133" s="594">
        <v>0</v>
      </c>
      <c r="E133" s="190" t="s">
        <v>368</v>
      </c>
      <c r="F133" s="202"/>
      <c r="G133" s="203"/>
      <c r="H133" s="204"/>
    </row>
    <row r="134" spans="1:8" s="56" customFormat="1" ht="17.25" hidden="1">
      <c r="A134" s="188"/>
      <c r="B134" s="174"/>
      <c r="C134" s="54"/>
      <c r="D134" s="594"/>
      <c r="E134" s="184" t="s">
        <v>235</v>
      </c>
      <c r="F134" s="195"/>
      <c r="G134" s="196"/>
      <c r="H134" s="193"/>
    </row>
    <row r="135" spans="1:8" ht="17.25" hidden="1">
      <c r="A135" s="188">
        <v>2251</v>
      </c>
      <c r="B135" s="197" t="s">
        <v>76</v>
      </c>
      <c r="C135" s="57">
        <v>5</v>
      </c>
      <c r="D135" s="595">
        <v>1</v>
      </c>
      <c r="E135" s="184" t="s">
        <v>368</v>
      </c>
      <c r="F135" s="202"/>
      <c r="G135" s="203"/>
      <c r="H135" s="204"/>
    </row>
    <row r="136" spans="1:8" ht="27" hidden="1">
      <c r="A136" s="188"/>
      <c r="B136" s="197"/>
      <c r="C136" s="57"/>
      <c r="D136" s="595"/>
      <c r="E136" s="184" t="s">
        <v>697</v>
      </c>
      <c r="F136" s="202"/>
      <c r="G136" s="203"/>
      <c r="H136" s="204"/>
    </row>
    <row r="137" spans="1:8" ht="17.25" hidden="1">
      <c r="A137" s="188"/>
      <c r="B137" s="197"/>
      <c r="C137" s="57"/>
      <c r="D137" s="595"/>
      <c r="E137" s="184" t="s">
        <v>698</v>
      </c>
      <c r="F137" s="202"/>
      <c r="G137" s="203"/>
      <c r="H137" s="204"/>
    </row>
    <row r="138" spans="1:8" ht="17.25" hidden="1">
      <c r="A138" s="188"/>
      <c r="B138" s="197"/>
      <c r="C138" s="57"/>
      <c r="D138" s="595"/>
      <c r="E138" s="184" t="s">
        <v>698</v>
      </c>
      <c r="F138" s="202"/>
      <c r="G138" s="203"/>
      <c r="H138" s="204"/>
    </row>
    <row r="139" spans="1:8" s="55" customFormat="1" ht="72.75" customHeight="1">
      <c r="A139" s="212">
        <v>2300</v>
      </c>
      <c r="B139" s="218" t="s">
        <v>77</v>
      </c>
      <c r="C139" s="54">
        <v>0</v>
      </c>
      <c r="D139" s="594">
        <v>0</v>
      </c>
      <c r="E139" s="213" t="s">
        <v>700</v>
      </c>
      <c r="F139" s="220"/>
      <c r="G139" s="221">
        <f>G141+G155+G161+G171+G177+G183+G189</f>
        <v>0</v>
      </c>
      <c r="H139" s="215"/>
    </row>
    <row r="140" spans="1:8" ht="7.5" hidden="1" customHeight="1">
      <c r="A140" s="183"/>
      <c r="B140" s="174"/>
      <c r="C140" s="589"/>
      <c r="D140" s="590"/>
      <c r="E140" s="184" t="s">
        <v>334</v>
      </c>
      <c r="F140" s="185"/>
      <c r="G140" s="186"/>
      <c r="H140" s="187"/>
    </row>
    <row r="141" spans="1:8" ht="10.5" hidden="1" customHeight="1">
      <c r="A141" s="188">
        <v>2310</v>
      </c>
      <c r="B141" s="218" t="s">
        <v>77</v>
      </c>
      <c r="C141" s="54">
        <v>1</v>
      </c>
      <c r="D141" s="594">
        <v>0</v>
      </c>
      <c r="E141" s="190" t="s">
        <v>370</v>
      </c>
      <c r="F141" s="202"/>
      <c r="G141" s="203"/>
      <c r="H141" s="204"/>
    </row>
    <row r="142" spans="1:8" s="56" customFormat="1" ht="17.25" hidden="1">
      <c r="A142" s="188"/>
      <c r="B142" s="174"/>
      <c r="C142" s="54"/>
      <c r="D142" s="594"/>
      <c r="E142" s="184" t="s">
        <v>235</v>
      </c>
      <c r="F142" s="195"/>
      <c r="G142" s="196"/>
      <c r="H142" s="193"/>
    </row>
    <row r="143" spans="1:8" ht="17.25" hidden="1">
      <c r="A143" s="188">
        <v>2311</v>
      </c>
      <c r="B143" s="222" t="s">
        <v>77</v>
      </c>
      <c r="C143" s="57">
        <v>1</v>
      </c>
      <c r="D143" s="595">
        <v>1</v>
      </c>
      <c r="E143" s="184" t="s">
        <v>371</v>
      </c>
      <c r="F143" s="202"/>
      <c r="G143" s="203"/>
      <c r="H143" s="204"/>
    </row>
    <row r="144" spans="1:8" ht="27" hidden="1">
      <c r="A144" s="188"/>
      <c r="B144" s="197"/>
      <c r="C144" s="57"/>
      <c r="D144" s="595"/>
      <c r="E144" s="184" t="s">
        <v>697</v>
      </c>
      <c r="F144" s="202"/>
      <c r="G144" s="203"/>
      <c r="H144" s="204"/>
    </row>
    <row r="145" spans="1:8" ht="17.25" hidden="1">
      <c r="A145" s="188"/>
      <c r="B145" s="197"/>
      <c r="C145" s="57"/>
      <c r="D145" s="595"/>
      <c r="E145" s="184" t="s">
        <v>698</v>
      </c>
      <c r="F145" s="202"/>
      <c r="G145" s="203"/>
      <c r="H145" s="204"/>
    </row>
    <row r="146" spans="1:8" ht="17.25" hidden="1">
      <c r="A146" s="188"/>
      <c r="B146" s="197"/>
      <c r="C146" s="57"/>
      <c r="D146" s="595"/>
      <c r="E146" s="184" t="s">
        <v>698</v>
      </c>
      <c r="F146" s="202"/>
      <c r="G146" s="203"/>
      <c r="H146" s="204"/>
    </row>
    <row r="147" spans="1:8" ht="17.25" hidden="1">
      <c r="A147" s="188">
        <v>2312</v>
      </c>
      <c r="B147" s="222" t="s">
        <v>77</v>
      </c>
      <c r="C147" s="57">
        <v>1</v>
      </c>
      <c r="D147" s="595">
        <v>2</v>
      </c>
      <c r="E147" s="184" t="s">
        <v>372</v>
      </c>
      <c r="F147" s="202"/>
      <c r="G147" s="203"/>
      <c r="H147" s="204"/>
    </row>
    <row r="148" spans="1:8" ht="27" hidden="1">
      <c r="A148" s="188"/>
      <c r="B148" s="197"/>
      <c r="C148" s="57"/>
      <c r="D148" s="595"/>
      <c r="E148" s="184" t="s">
        <v>697</v>
      </c>
      <c r="F148" s="202"/>
      <c r="G148" s="203"/>
      <c r="H148" s="204"/>
    </row>
    <row r="149" spans="1:8" ht="17.25" hidden="1">
      <c r="A149" s="188"/>
      <c r="B149" s="197"/>
      <c r="C149" s="57"/>
      <c r="D149" s="595"/>
      <c r="E149" s="184" t="s">
        <v>698</v>
      </c>
      <c r="F149" s="202"/>
      <c r="G149" s="203"/>
      <c r="H149" s="204"/>
    </row>
    <row r="150" spans="1:8" ht="17.25" hidden="1">
      <c r="A150" s="188"/>
      <c r="B150" s="197"/>
      <c r="C150" s="57"/>
      <c r="D150" s="595"/>
      <c r="E150" s="184" t="s">
        <v>698</v>
      </c>
      <c r="F150" s="202"/>
      <c r="G150" s="203"/>
      <c r="H150" s="204"/>
    </row>
    <row r="151" spans="1:8" ht="17.25" hidden="1">
      <c r="A151" s="188">
        <v>2313</v>
      </c>
      <c r="B151" s="222" t="s">
        <v>77</v>
      </c>
      <c r="C151" s="57">
        <v>1</v>
      </c>
      <c r="D151" s="595">
        <v>3</v>
      </c>
      <c r="E151" s="184" t="s">
        <v>373</v>
      </c>
      <c r="F151" s="202"/>
      <c r="G151" s="203"/>
      <c r="H151" s="204"/>
    </row>
    <row r="152" spans="1:8" ht="27" hidden="1">
      <c r="A152" s="188"/>
      <c r="B152" s="197"/>
      <c r="C152" s="57"/>
      <c r="D152" s="595"/>
      <c r="E152" s="184" t="s">
        <v>697</v>
      </c>
      <c r="F152" s="202"/>
      <c r="G152" s="203"/>
      <c r="H152" s="204"/>
    </row>
    <row r="153" spans="1:8" ht="17.25" hidden="1">
      <c r="A153" s="188"/>
      <c r="B153" s="197"/>
      <c r="C153" s="57"/>
      <c r="D153" s="595"/>
      <c r="E153" s="184" t="s">
        <v>698</v>
      </c>
      <c r="F153" s="202"/>
      <c r="G153" s="203"/>
      <c r="H153" s="204"/>
    </row>
    <row r="154" spans="1:8" ht="17.25" hidden="1">
      <c r="A154" s="188"/>
      <c r="B154" s="197"/>
      <c r="C154" s="57"/>
      <c r="D154" s="595"/>
      <c r="E154" s="184" t="s">
        <v>698</v>
      </c>
      <c r="F154" s="202"/>
      <c r="G154" s="203"/>
      <c r="H154" s="204"/>
    </row>
    <row r="155" spans="1:8" ht="17.25" hidden="1">
      <c r="A155" s="188">
        <v>2320</v>
      </c>
      <c r="B155" s="218" t="s">
        <v>77</v>
      </c>
      <c r="C155" s="54">
        <v>2</v>
      </c>
      <c r="D155" s="594">
        <v>0</v>
      </c>
      <c r="E155" s="190" t="s">
        <v>374</v>
      </c>
      <c r="F155" s="202"/>
      <c r="G155" s="203"/>
      <c r="H155" s="204"/>
    </row>
    <row r="156" spans="1:8" s="56" customFormat="1" ht="10.5" hidden="1" customHeight="1">
      <c r="A156" s="188"/>
      <c r="B156" s="174"/>
      <c r="C156" s="54"/>
      <c r="D156" s="594"/>
      <c r="E156" s="184" t="s">
        <v>235</v>
      </c>
      <c r="F156" s="195"/>
      <c r="G156" s="196"/>
      <c r="H156" s="193"/>
    </row>
    <row r="157" spans="1:8" ht="17.25" hidden="1">
      <c r="A157" s="188">
        <v>2321</v>
      </c>
      <c r="B157" s="222" t="s">
        <v>77</v>
      </c>
      <c r="C157" s="57">
        <v>2</v>
      </c>
      <c r="D157" s="595">
        <v>1</v>
      </c>
      <c r="E157" s="184" t="s">
        <v>375</v>
      </c>
      <c r="F157" s="202"/>
      <c r="G157" s="203"/>
      <c r="H157" s="204"/>
    </row>
    <row r="158" spans="1:8" ht="27" hidden="1">
      <c r="A158" s="188"/>
      <c r="B158" s="197"/>
      <c r="C158" s="57"/>
      <c r="D158" s="595"/>
      <c r="E158" s="184" t="s">
        <v>697</v>
      </c>
      <c r="F158" s="202"/>
      <c r="G158" s="203"/>
      <c r="H158" s="204"/>
    </row>
    <row r="159" spans="1:8" ht="17.25" hidden="1">
      <c r="A159" s="188"/>
      <c r="B159" s="197"/>
      <c r="C159" s="57"/>
      <c r="D159" s="595"/>
      <c r="E159" s="184" t="s">
        <v>698</v>
      </c>
      <c r="F159" s="202"/>
      <c r="G159" s="203"/>
      <c r="H159" s="204"/>
    </row>
    <row r="160" spans="1:8" ht="17.25" hidden="1">
      <c r="A160" s="188"/>
      <c r="B160" s="197"/>
      <c r="C160" s="57"/>
      <c r="D160" s="595"/>
      <c r="E160" s="184" t="s">
        <v>698</v>
      </c>
      <c r="F160" s="202"/>
      <c r="G160" s="203"/>
      <c r="H160" s="204"/>
    </row>
    <row r="161" spans="1:8" ht="27" hidden="1">
      <c r="A161" s="188">
        <v>2330</v>
      </c>
      <c r="B161" s="218" t="s">
        <v>77</v>
      </c>
      <c r="C161" s="54">
        <v>3</v>
      </c>
      <c r="D161" s="594">
        <v>0</v>
      </c>
      <c r="E161" s="190" t="s">
        <v>376</v>
      </c>
      <c r="F161" s="202"/>
      <c r="G161" s="203"/>
      <c r="H161" s="204"/>
    </row>
    <row r="162" spans="1:8" s="56" customFormat="1" ht="17.25" hidden="1">
      <c r="A162" s="188"/>
      <c r="B162" s="174"/>
      <c r="C162" s="54"/>
      <c r="D162" s="594"/>
      <c r="E162" s="184" t="s">
        <v>235</v>
      </c>
      <c r="F162" s="195"/>
      <c r="G162" s="196"/>
      <c r="H162" s="193"/>
    </row>
    <row r="163" spans="1:8" ht="17.25" hidden="1">
      <c r="A163" s="188">
        <v>2331</v>
      </c>
      <c r="B163" s="222" t="s">
        <v>77</v>
      </c>
      <c r="C163" s="57">
        <v>3</v>
      </c>
      <c r="D163" s="595">
        <v>1</v>
      </c>
      <c r="E163" s="184" t="s">
        <v>377</v>
      </c>
      <c r="F163" s="202"/>
      <c r="G163" s="203"/>
      <c r="H163" s="204"/>
    </row>
    <row r="164" spans="1:8" ht="27" hidden="1">
      <c r="A164" s="188"/>
      <c r="B164" s="197"/>
      <c r="C164" s="57"/>
      <c r="D164" s="595"/>
      <c r="E164" s="184" t="s">
        <v>697</v>
      </c>
      <c r="F164" s="202"/>
      <c r="G164" s="203"/>
      <c r="H164" s="204"/>
    </row>
    <row r="165" spans="1:8" ht="17.25" hidden="1">
      <c r="A165" s="188"/>
      <c r="B165" s="197"/>
      <c r="C165" s="57"/>
      <c r="D165" s="595"/>
      <c r="E165" s="184" t="s">
        <v>698</v>
      </c>
      <c r="F165" s="202"/>
      <c r="G165" s="203"/>
      <c r="H165" s="204"/>
    </row>
    <row r="166" spans="1:8" ht="17.25" hidden="1">
      <c r="A166" s="188"/>
      <c r="B166" s="197"/>
      <c r="C166" s="57"/>
      <c r="D166" s="595"/>
      <c r="E166" s="184" t="s">
        <v>698</v>
      </c>
      <c r="F166" s="202"/>
      <c r="G166" s="203"/>
      <c r="H166" s="204"/>
    </row>
    <row r="167" spans="1:8" ht="17.25" hidden="1">
      <c r="A167" s="188">
        <v>2332</v>
      </c>
      <c r="B167" s="222" t="s">
        <v>77</v>
      </c>
      <c r="C167" s="57">
        <v>3</v>
      </c>
      <c r="D167" s="595">
        <v>2</v>
      </c>
      <c r="E167" s="184" t="s">
        <v>378</v>
      </c>
      <c r="F167" s="202"/>
      <c r="G167" s="203"/>
      <c r="H167" s="204"/>
    </row>
    <row r="168" spans="1:8" ht="27" hidden="1">
      <c r="A168" s="188"/>
      <c r="B168" s="197"/>
      <c r="C168" s="57"/>
      <c r="D168" s="595"/>
      <c r="E168" s="184" t="s">
        <v>697</v>
      </c>
      <c r="F168" s="202"/>
      <c r="G168" s="203"/>
      <c r="H168" s="204"/>
    </row>
    <row r="169" spans="1:8" ht="17.25" hidden="1">
      <c r="A169" s="188"/>
      <c r="B169" s="197"/>
      <c r="C169" s="57"/>
      <c r="D169" s="595"/>
      <c r="E169" s="184" t="s">
        <v>698</v>
      </c>
      <c r="F169" s="202"/>
      <c r="G169" s="203"/>
      <c r="H169" s="204"/>
    </row>
    <row r="170" spans="1:8" ht="17.25" hidden="1">
      <c r="A170" s="188"/>
      <c r="B170" s="197"/>
      <c r="C170" s="57"/>
      <c r="D170" s="595"/>
      <c r="E170" s="184" t="s">
        <v>698</v>
      </c>
      <c r="F170" s="202"/>
      <c r="G170" s="203"/>
      <c r="H170" s="204"/>
    </row>
    <row r="171" spans="1:8" ht="17.25" hidden="1">
      <c r="A171" s="188">
        <v>2340</v>
      </c>
      <c r="B171" s="218" t="s">
        <v>77</v>
      </c>
      <c r="C171" s="54">
        <v>4</v>
      </c>
      <c r="D171" s="594">
        <v>0</v>
      </c>
      <c r="E171" s="190" t="s">
        <v>379</v>
      </c>
      <c r="F171" s="202"/>
      <c r="G171" s="203"/>
      <c r="H171" s="204"/>
    </row>
    <row r="172" spans="1:8" s="56" customFormat="1" ht="10.5" hidden="1" customHeight="1">
      <c r="A172" s="188"/>
      <c r="B172" s="174"/>
      <c r="C172" s="54"/>
      <c r="D172" s="594"/>
      <c r="E172" s="184" t="s">
        <v>235</v>
      </c>
      <c r="F172" s="195"/>
      <c r="G172" s="196"/>
      <c r="H172" s="193"/>
    </row>
    <row r="173" spans="1:8" ht="17.25" hidden="1">
      <c r="A173" s="188">
        <v>2341</v>
      </c>
      <c r="B173" s="222" t="s">
        <v>77</v>
      </c>
      <c r="C173" s="57">
        <v>4</v>
      </c>
      <c r="D173" s="595">
        <v>1</v>
      </c>
      <c r="E173" s="184" t="s">
        <v>379</v>
      </c>
      <c r="F173" s="202"/>
      <c r="G173" s="203"/>
      <c r="H173" s="204"/>
    </row>
    <row r="174" spans="1:8" ht="4.5" hidden="1" customHeight="1">
      <c r="A174" s="188"/>
      <c r="B174" s="197"/>
      <c r="C174" s="57"/>
      <c r="D174" s="595"/>
      <c r="E174" s="184" t="s">
        <v>697</v>
      </c>
      <c r="F174" s="202"/>
      <c r="G174" s="203"/>
      <c r="H174" s="204"/>
    </row>
    <row r="175" spans="1:8" ht="17.25" hidden="1">
      <c r="A175" s="188"/>
      <c r="B175" s="197"/>
      <c r="C175" s="57"/>
      <c r="D175" s="595"/>
      <c r="E175" s="184" t="s">
        <v>698</v>
      </c>
      <c r="F175" s="202"/>
      <c r="G175" s="203"/>
      <c r="H175" s="204"/>
    </row>
    <row r="176" spans="1:8" ht="17.25" hidden="1">
      <c r="A176" s="188"/>
      <c r="B176" s="197"/>
      <c r="C176" s="57"/>
      <c r="D176" s="595"/>
      <c r="E176" s="184" t="s">
        <v>698</v>
      </c>
      <c r="F176" s="202"/>
      <c r="G176" s="203"/>
      <c r="H176" s="204"/>
    </row>
    <row r="177" spans="1:8" ht="17.25" hidden="1">
      <c r="A177" s="188">
        <v>2350</v>
      </c>
      <c r="B177" s="218" t="s">
        <v>77</v>
      </c>
      <c r="C177" s="54">
        <v>5</v>
      </c>
      <c r="D177" s="594">
        <v>0</v>
      </c>
      <c r="E177" s="190" t="s">
        <v>380</v>
      </c>
      <c r="F177" s="202"/>
      <c r="G177" s="203"/>
      <c r="H177" s="204"/>
    </row>
    <row r="178" spans="1:8" s="56" customFormat="1" ht="17.25" hidden="1">
      <c r="A178" s="188"/>
      <c r="B178" s="174"/>
      <c r="C178" s="54"/>
      <c r="D178" s="594"/>
      <c r="E178" s="184" t="s">
        <v>235</v>
      </c>
      <c r="F178" s="195"/>
      <c r="G178" s="196"/>
      <c r="H178" s="193"/>
    </row>
    <row r="179" spans="1:8" ht="17.25" hidden="1">
      <c r="A179" s="188">
        <v>2351</v>
      </c>
      <c r="B179" s="222" t="s">
        <v>77</v>
      </c>
      <c r="C179" s="57">
        <v>5</v>
      </c>
      <c r="D179" s="595">
        <v>1</v>
      </c>
      <c r="E179" s="184" t="s">
        <v>381</v>
      </c>
      <c r="F179" s="202"/>
      <c r="G179" s="203"/>
      <c r="H179" s="204"/>
    </row>
    <row r="180" spans="1:8" ht="27" hidden="1">
      <c r="A180" s="188"/>
      <c r="B180" s="197"/>
      <c r="C180" s="57"/>
      <c r="D180" s="595"/>
      <c r="E180" s="184" t="s">
        <v>697</v>
      </c>
      <c r="F180" s="202"/>
      <c r="G180" s="203"/>
      <c r="H180" s="204"/>
    </row>
    <row r="181" spans="1:8" ht="17.25" hidden="1">
      <c r="A181" s="188"/>
      <c r="B181" s="197"/>
      <c r="C181" s="57"/>
      <c r="D181" s="595"/>
      <c r="E181" s="184" t="s">
        <v>698</v>
      </c>
      <c r="F181" s="202"/>
      <c r="G181" s="203"/>
      <c r="H181" s="204"/>
    </row>
    <row r="182" spans="1:8" ht="17.25" hidden="1">
      <c r="A182" s="188"/>
      <c r="B182" s="197"/>
      <c r="C182" s="57"/>
      <c r="D182" s="595"/>
      <c r="E182" s="184" t="s">
        <v>698</v>
      </c>
      <c r="F182" s="202"/>
      <c r="G182" s="203"/>
      <c r="H182" s="204"/>
    </row>
    <row r="183" spans="1:8" ht="33" hidden="1" customHeight="1">
      <c r="A183" s="188">
        <v>2360</v>
      </c>
      <c r="B183" s="218" t="s">
        <v>77</v>
      </c>
      <c r="C183" s="54">
        <v>6</v>
      </c>
      <c r="D183" s="594">
        <v>0</v>
      </c>
      <c r="E183" s="190" t="s">
        <v>382</v>
      </c>
      <c r="F183" s="202"/>
      <c r="G183" s="203"/>
      <c r="H183" s="204"/>
    </row>
    <row r="184" spans="1:8" s="56" customFormat="1" ht="10.5" hidden="1" customHeight="1">
      <c r="A184" s="188"/>
      <c r="B184" s="174"/>
      <c r="C184" s="54"/>
      <c r="D184" s="594"/>
      <c r="E184" s="184" t="s">
        <v>235</v>
      </c>
      <c r="F184" s="195"/>
      <c r="G184" s="196"/>
      <c r="H184" s="193"/>
    </row>
    <row r="185" spans="1:8" ht="27" hidden="1">
      <c r="A185" s="188">
        <v>2361</v>
      </c>
      <c r="B185" s="222" t="s">
        <v>77</v>
      </c>
      <c r="C185" s="57">
        <v>6</v>
      </c>
      <c r="D185" s="595">
        <v>1</v>
      </c>
      <c r="E185" s="184" t="s">
        <v>382</v>
      </c>
      <c r="F185" s="202"/>
      <c r="G185" s="203"/>
      <c r="H185" s="204"/>
    </row>
    <row r="186" spans="1:8" ht="27" hidden="1">
      <c r="A186" s="188"/>
      <c r="B186" s="197"/>
      <c r="C186" s="57"/>
      <c r="D186" s="595"/>
      <c r="E186" s="184" t="s">
        <v>697</v>
      </c>
      <c r="F186" s="202"/>
      <c r="G186" s="203"/>
      <c r="H186" s="204"/>
    </row>
    <row r="187" spans="1:8" ht="17.25" hidden="1">
      <c r="A187" s="188"/>
      <c r="B187" s="197"/>
      <c r="C187" s="57"/>
      <c r="D187" s="595"/>
      <c r="E187" s="184" t="s">
        <v>698</v>
      </c>
      <c r="F187" s="202"/>
      <c r="G187" s="203"/>
      <c r="H187" s="204"/>
    </row>
    <row r="188" spans="1:8" ht="17.25" hidden="1">
      <c r="A188" s="188"/>
      <c r="B188" s="197"/>
      <c r="C188" s="57"/>
      <c r="D188" s="595"/>
      <c r="E188" s="184" t="s">
        <v>698</v>
      </c>
      <c r="F188" s="202"/>
      <c r="G188" s="203"/>
      <c r="H188" s="204"/>
    </row>
    <row r="189" spans="1:8" ht="31.5" hidden="1" customHeight="1">
      <c r="A189" s="188">
        <v>2370</v>
      </c>
      <c r="B189" s="218" t="s">
        <v>77</v>
      </c>
      <c r="C189" s="54">
        <v>7</v>
      </c>
      <c r="D189" s="594">
        <v>0</v>
      </c>
      <c r="E189" s="190" t="s">
        <v>384</v>
      </c>
      <c r="F189" s="202"/>
      <c r="G189" s="203"/>
      <c r="H189" s="204"/>
    </row>
    <row r="190" spans="1:8" s="56" customFormat="1" ht="17.25" hidden="1">
      <c r="A190" s="188"/>
      <c r="B190" s="174"/>
      <c r="C190" s="54"/>
      <c r="D190" s="594"/>
      <c r="E190" s="184" t="s">
        <v>235</v>
      </c>
      <c r="F190" s="195"/>
      <c r="G190" s="196"/>
      <c r="H190" s="193"/>
    </row>
    <row r="191" spans="1:8" ht="27" hidden="1">
      <c r="A191" s="188">
        <v>2371</v>
      </c>
      <c r="B191" s="222" t="s">
        <v>77</v>
      </c>
      <c r="C191" s="57">
        <v>7</v>
      </c>
      <c r="D191" s="595">
        <v>1</v>
      </c>
      <c r="E191" s="184" t="s">
        <v>384</v>
      </c>
      <c r="F191" s="202"/>
      <c r="G191" s="203"/>
      <c r="H191" s="204"/>
    </row>
    <row r="192" spans="1:8" ht="27" hidden="1">
      <c r="A192" s="188"/>
      <c r="B192" s="197"/>
      <c r="C192" s="57"/>
      <c r="D192" s="595"/>
      <c r="E192" s="184" t="s">
        <v>697</v>
      </c>
      <c r="F192" s="202"/>
      <c r="G192" s="203"/>
      <c r="H192" s="204"/>
    </row>
    <row r="193" spans="1:8" ht="17.25" hidden="1">
      <c r="A193" s="188"/>
      <c r="B193" s="197"/>
      <c r="C193" s="57"/>
      <c r="D193" s="595"/>
      <c r="E193" s="184" t="s">
        <v>698</v>
      </c>
      <c r="F193" s="202"/>
      <c r="G193" s="203"/>
      <c r="H193" s="204"/>
    </row>
    <row r="194" spans="1:8" ht="17.25" hidden="1">
      <c r="A194" s="188"/>
      <c r="B194" s="197"/>
      <c r="C194" s="57"/>
      <c r="D194" s="595"/>
      <c r="E194" s="184" t="s">
        <v>698</v>
      </c>
      <c r="F194" s="202"/>
      <c r="G194" s="203"/>
      <c r="H194" s="204"/>
    </row>
    <row r="195" spans="1:8" s="55" customFormat="1" ht="52.5" customHeight="1">
      <c r="A195" s="212">
        <v>2400</v>
      </c>
      <c r="B195" s="218" t="s">
        <v>78</v>
      </c>
      <c r="C195" s="54">
        <v>0</v>
      </c>
      <c r="D195" s="594">
        <v>0</v>
      </c>
      <c r="E195" s="219" t="s">
        <v>701</v>
      </c>
      <c r="F195" s="220">
        <f>G195+H195</f>
        <v>-34630.521999999997</v>
      </c>
      <c r="G195" s="214">
        <f>G197+G207+G225+G238+G252+G276+G282+G301+G319</f>
        <v>5242.5</v>
      </c>
      <c r="H195" s="223">
        <f>H252+H319+H225</f>
        <v>-39873.021999999997</v>
      </c>
    </row>
    <row r="196" spans="1:8" ht="13.5" customHeight="1">
      <c r="A196" s="183"/>
      <c r="B196" s="174"/>
      <c r="C196" s="589"/>
      <c r="D196" s="590"/>
      <c r="E196" s="184" t="s">
        <v>334</v>
      </c>
      <c r="F196" s="185"/>
      <c r="G196" s="186"/>
      <c r="H196" s="187"/>
    </row>
    <row r="197" spans="1:8" ht="1.5" hidden="1" customHeight="1">
      <c r="A197" s="188">
        <v>2410</v>
      </c>
      <c r="B197" s="218" t="s">
        <v>78</v>
      </c>
      <c r="C197" s="54">
        <v>1</v>
      </c>
      <c r="D197" s="594">
        <v>0</v>
      </c>
      <c r="E197" s="190" t="s">
        <v>386</v>
      </c>
      <c r="F197" s="202"/>
      <c r="G197" s="203"/>
      <c r="H197" s="204"/>
    </row>
    <row r="198" spans="1:8" s="56" customFormat="1" ht="10.5" hidden="1" customHeight="1">
      <c r="A198" s="188"/>
      <c r="B198" s="174"/>
      <c r="C198" s="54"/>
      <c r="D198" s="594"/>
      <c r="E198" s="184" t="s">
        <v>235</v>
      </c>
      <c r="F198" s="195"/>
      <c r="G198" s="196"/>
      <c r="H198" s="193"/>
    </row>
    <row r="199" spans="1:8" ht="32.25" hidden="1" customHeight="1">
      <c r="A199" s="188">
        <v>2411</v>
      </c>
      <c r="B199" s="222" t="s">
        <v>78</v>
      </c>
      <c r="C199" s="57">
        <v>1</v>
      </c>
      <c r="D199" s="595">
        <v>1</v>
      </c>
      <c r="E199" s="184" t="s">
        <v>387</v>
      </c>
      <c r="F199" s="202"/>
      <c r="G199" s="203"/>
      <c r="H199" s="204"/>
    </row>
    <row r="200" spans="1:8" ht="27" hidden="1">
      <c r="A200" s="188"/>
      <c r="B200" s="197"/>
      <c r="C200" s="57"/>
      <c r="D200" s="595"/>
      <c r="E200" s="184" t="s">
        <v>697</v>
      </c>
      <c r="F200" s="202"/>
      <c r="G200" s="203"/>
      <c r="H200" s="204"/>
    </row>
    <row r="201" spans="1:8" ht="17.25" hidden="1">
      <c r="A201" s="188"/>
      <c r="B201" s="197"/>
      <c r="C201" s="57"/>
      <c r="D201" s="595"/>
      <c r="E201" s="184" t="s">
        <v>698</v>
      </c>
      <c r="F201" s="202"/>
      <c r="G201" s="203"/>
      <c r="H201" s="204"/>
    </row>
    <row r="202" spans="1:8" ht="17.25" hidden="1">
      <c r="A202" s="188"/>
      <c r="B202" s="197"/>
      <c r="C202" s="57"/>
      <c r="D202" s="595"/>
      <c r="E202" s="184" t="s">
        <v>698</v>
      </c>
      <c r="F202" s="202"/>
      <c r="G202" s="203"/>
      <c r="H202" s="204"/>
    </row>
    <row r="203" spans="1:8" ht="27" hidden="1">
      <c r="A203" s="188">
        <v>2412</v>
      </c>
      <c r="B203" s="222" t="s">
        <v>78</v>
      </c>
      <c r="C203" s="57">
        <v>1</v>
      </c>
      <c r="D203" s="595">
        <v>2</v>
      </c>
      <c r="E203" s="184" t="s">
        <v>388</v>
      </c>
      <c r="F203" s="202"/>
      <c r="G203" s="203"/>
      <c r="H203" s="204"/>
    </row>
    <row r="204" spans="1:8" ht="27" hidden="1">
      <c r="A204" s="188"/>
      <c r="B204" s="197"/>
      <c r="C204" s="57"/>
      <c r="D204" s="595"/>
      <c r="E204" s="184" t="s">
        <v>697</v>
      </c>
      <c r="F204" s="202"/>
      <c r="G204" s="203"/>
      <c r="H204" s="204"/>
    </row>
    <row r="205" spans="1:8" ht="17.25" hidden="1">
      <c r="A205" s="188"/>
      <c r="B205" s="197"/>
      <c r="C205" s="57"/>
      <c r="D205" s="595"/>
      <c r="E205" s="184" t="s">
        <v>698</v>
      </c>
      <c r="F205" s="202"/>
      <c r="G205" s="203"/>
      <c r="H205" s="204"/>
    </row>
    <row r="206" spans="1:8" ht="17.25" hidden="1">
      <c r="A206" s="188"/>
      <c r="B206" s="197"/>
      <c r="C206" s="57"/>
      <c r="D206" s="595"/>
      <c r="E206" s="184" t="s">
        <v>698</v>
      </c>
      <c r="F206" s="202"/>
      <c r="G206" s="203"/>
      <c r="H206" s="204"/>
    </row>
    <row r="207" spans="1:8" ht="33" customHeight="1">
      <c r="A207" s="188">
        <v>2420</v>
      </c>
      <c r="B207" s="218" t="s">
        <v>78</v>
      </c>
      <c r="C207" s="54">
        <v>2</v>
      </c>
      <c r="D207" s="594">
        <v>0</v>
      </c>
      <c r="E207" s="190" t="s">
        <v>389</v>
      </c>
      <c r="F207" s="199">
        <f>G207</f>
        <v>162.5</v>
      </c>
      <c r="G207" s="200">
        <f>G209</f>
        <v>162.5</v>
      </c>
      <c r="H207" s="204"/>
    </row>
    <row r="208" spans="1:8" s="56" customFormat="1" ht="15" customHeight="1">
      <c r="A208" s="188"/>
      <c r="B208" s="174"/>
      <c r="C208" s="54"/>
      <c r="D208" s="594"/>
      <c r="E208" s="184" t="s">
        <v>235</v>
      </c>
      <c r="F208" s="208"/>
      <c r="G208" s="192"/>
      <c r="H208" s="193"/>
    </row>
    <row r="209" spans="1:8" ht="17.25">
      <c r="A209" s="188">
        <v>2421</v>
      </c>
      <c r="B209" s="222" t="s">
        <v>78</v>
      </c>
      <c r="C209" s="57">
        <v>2</v>
      </c>
      <c r="D209" s="595">
        <v>1</v>
      </c>
      <c r="E209" s="184" t="s">
        <v>390</v>
      </c>
      <c r="F209" s="199">
        <f>G209</f>
        <v>162.5</v>
      </c>
      <c r="G209" s="200">
        <f>G211</f>
        <v>162.5</v>
      </c>
      <c r="H209" s="204"/>
    </row>
    <row r="210" spans="1:8" ht="31.5" customHeight="1">
      <c r="A210" s="188"/>
      <c r="B210" s="197"/>
      <c r="C210" s="57"/>
      <c r="D210" s="595"/>
      <c r="E210" s="184" t="s">
        <v>697</v>
      </c>
      <c r="F210" s="199"/>
      <c r="G210" s="200"/>
      <c r="H210" s="204"/>
    </row>
    <row r="211" spans="1:8" ht="13.5" customHeight="1">
      <c r="A211" s="188"/>
      <c r="B211" s="197"/>
      <c r="C211" s="57"/>
      <c r="D211" s="595"/>
      <c r="E211" s="599" t="s">
        <v>541</v>
      </c>
      <c r="F211" s="199">
        <f>G211</f>
        <v>162.5</v>
      </c>
      <c r="G211" s="200">
        <v>162.5</v>
      </c>
      <c r="H211" s="204"/>
    </row>
    <row r="212" spans="1:8" ht="17.25" hidden="1">
      <c r="A212" s="188"/>
      <c r="B212" s="197"/>
      <c r="C212" s="57"/>
      <c r="D212" s="595"/>
      <c r="E212" s="184" t="s">
        <v>698</v>
      </c>
      <c r="F212" s="202"/>
      <c r="G212" s="203"/>
      <c r="H212" s="204"/>
    </row>
    <row r="213" spans="1:8" ht="17.25" hidden="1">
      <c r="A213" s="188">
        <v>2422</v>
      </c>
      <c r="B213" s="222" t="s">
        <v>78</v>
      </c>
      <c r="C213" s="57">
        <v>2</v>
      </c>
      <c r="D213" s="595">
        <v>2</v>
      </c>
      <c r="E213" s="184" t="s">
        <v>391</v>
      </c>
      <c r="F213" s="202"/>
      <c r="G213" s="203"/>
      <c r="H213" s="204"/>
    </row>
    <row r="214" spans="1:8" ht="27" hidden="1">
      <c r="A214" s="188"/>
      <c r="B214" s="197"/>
      <c r="C214" s="57"/>
      <c r="D214" s="595"/>
      <c r="E214" s="184" t="s">
        <v>697</v>
      </c>
      <c r="F214" s="202"/>
      <c r="G214" s="203"/>
      <c r="H214" s="204"/>
    </row>
    <row r="215" spans="1:8" ht="17.25" hidden="1">
      <c r="A215" s="188"/>
      <c r="B215" s="197"/>
      <c r="C215" s="57"/>
      <c r="D215" s="595"/>
      <c r="E215" s="184" t="s">
        <v>698</v>
      </c>
      <c r="F215" s="202"/>
      <c r="G215" s="203"/>
      <c r="H215" s="204"/>
    </row>
    <row r="216" spans="1:8" ht="17.25" hidden="1">
      <c r="A216" s="188"/>
      <c r="B216" s="197"/>
      <c r="C216" s="57"/>
      <c r="D216" s="595"/>
      <c r="E216" s="184" t="s">
        <v>698</v>
      </c>
      <c r="F216" s="202"/>
      <c r="G216" s="203"/>
      <c r="H216" s="204"/>
    </row>
    <row r="217" spans="1:8" ht="17.25" hidden="1">
      <c r="A217" s="188">
        <v>2423</v>
      </c>
      <c r="B217" s="222" t="s">
        <v>78</v>
      </c>
      <c r="C217" s="57">
        <v>2</v>
      </c>
      <c r="D217" s="595">
        <v>3</v>
      </c>
      <c r="E217" s="184" t="s">
        <v>392</v>
      </c>
      <c r="F217" s="202"/>
      <c r="G217" s="203"/>
      <c r="H217" s="204"/>
    </row>
    <row r="218" spans="1:8" ht="27" hidden="1">
      <c r="A218" s="188"/>
      <c r="B218" s="197"/>
      <c r="C218" s="57"/>
      <c r="D218" s="595"/>
      <c r="E218" s="184" t="s">
        <v>697</v>
      </c>
      <c r="F218" s="202"/>
      <c r="G218" s="203"/>
      <c r="H218" s="204"/>
    </row>
    <row r="219" spans="1:8" ht="17.25" hidden="1">
      <c r="A219" s="188"/>
      <c r="B219" s="197"/>
      <c r="C219" s="57"/>
      <c r="D219" s="595"/>
      <c r="E219" s="184" t="s">
        <v>698</v>
      </c>
      <c r="F219" s="202"/>
      <c r="G219" s="203"/>
      <c r="H219" s="204"/>
    </row>
    <row r="220" spans="1:8" ht="17.25" hidden="1">
      <c r="A220" s="188"/>
      <c r="B220" s="197"/>
      <c r="C220" s="57"/>
      <c r="D220" s="595"/>
      <c r="E220" s="184" t="s">
        <v>698</v>
      </c>
      <c r="F220" s="202"/>
      <c r="G220" s="203"/>
      <c r="H220" s="204"/>
    </row>
    <row r="221" spans="1:8" ht="17.25" hidden="1">
      <c r="A221" s="188">
        <v>2424</v>
      </c>
      <c r="B221" s="222" t="s">
        <v>78</v>
      </c>
      <c r="C221" s="57">
        <v>2</v>
      </c>
      <c r="D221" s="595">
        <v>4</v>
      </c>
      <c r="E221" s="184" t="s">
        <v>393</v>
      </c>
      <c r="F221" s="202"/>
      <c r="G221" s="203"/>
      <c r="H221" s="204"/>
    </row>
    <row r="222" spans="1:8" ht="27" hidden="1">
      <c r="A222" s="188"/>
      <c r="B222" s="197"/>
      <c r="C222" s="57"/>
      <c r="D222" s="595"/>
      <c r="E222" s="184" t="s">
        <v>697</v>
      </c>
      <c r="F222" s="202"/>
      <c r="G222" s="203"/>
      <c r="H222" s="204"/>
    </row>
    <row r="223" spans="1:8" ht="17.25" hidden="1">
      <c r="A223" s="188"/>
      <c r="B223" s="197"/>
      <c r="C223" s="57"/>
      <c r="D223" s="595"/>
      <c r="E223" s="184" t="s">
        <v>698</v>
      </c>
      <c r="F223" s="202"/>
      <c r="G223" s="203"/>
      <c r="H223" s="204"/>
    </row>
    <row r="224" spans="1:8" ht="17.25" hidden="1">
      <c r="A224" s="188"/>
      <c r="B224" s="197"/>
      <c r="C224" s="57"/>
      <c r="D224" s="595"/>
      <c r="E224" s="184" t="s">
        <v>698</v>
      </c>
      <c r="F224" s="202"/>
      <c r="G224" s="203"/>
      <c r="H224" s="204"/>
    </row>
    <row r="225" spans="1:8" ht="17.25">
      <c r="A225" s="188">
        <v>2430</v>
      </c>
      <c r="B225" s="218" t="s">
        <v>78</v>
      </c>
      <c r="C225" s="54">
        <v>3</v>
      </c>
      <c r="D225" s="594">
        <v>0</v>
      </c>
      <c r="E225" s="190" t="s">
        <v>394</v>
      </c>
      <c r="F225" s="204">
        <f>F231</f>
        <v>9809.3000000000011</v>
      </c>
      <c r="G225" s="204">
        <f>G231</f>
        <v>0</v>
      </c>
      <c r="H225" s="204">
        <f>H231</f>
        <v>9809.3000000000011</v>
      </c>
    </row>
    <row r="226" spans="1:8" s="56" customFormat="1" ht="15" customHeight="1">
      <c r="A226" s="188"/>
      <c r="B226" s="174"/>
      <c r="C226" s="54"/>
      <c r="D226" s="594"/>
      <c r="E226" s="184" t="s">
        <v>235</v>
      </c>
      <c r="F226" s="195"/>
      <c r="G226" s="196"/>
      <c r="H226" s="193"/>
    </row>
    <row r="227" spans="1:8" ht="17.25" hidden="1">
      <c r="A227" s="188">
        <v>2431</v>
      </c>
      <c r="B227" s="222" t="s">
        <v>78</v>
      </c>
      <c r="C227" s="57">
        <v>3</v>
      </c>
      <c r="D227" s="595">
        <v>1</v>
      </c>
      <c r="E227" s="184" t="s">
        <v>395</v>
      </c>
      <c r="F227" s="202"/>
      <c r="G227" s="203"/>
      <c r="H227" s="204"/>
    </row>
    <row r="228" spans="1:8" ht="27" hidden="1">
      <c r="A228" s="188"/>
      <c r="B228" s="197"/>
      <c r="C228" s="57"/>
      <c r="D228" s="595"/>
      <c r="E228" s="184" t="s">
        <v>697</v>
      </c>
      <c r="F228" s="202"/>
      <c r="G228" s="203"/>
      <c r="H228" s="204"/>
    </row>
    <row r="229" spans="1:8" ht="17.25" hidden="1">
      <c r="A229" s="188"/>
      <c r="B229" s="197"/>
      <c r="C229" s="57"/>
      <c r="D229" s="595"/>
      <c r="E229" s="184" t="s">
        <v>698</v>
      </c>
      <c r="F229" s="202"/>
      <c r="G229" s="203"/>
      <c r="H229" s="204"/>
    </row>
    <row r="230" spans="1:8" ht="17.25" hidden="1">
      <c r="A230" s="188"/>
      <c r="B230" s="197"/>
      <c r="C230" s="57"/>
      <c r="D230" s="595"/>
      <c r="E230" s="184" t="s">
        <v>698</v>
      </c>
      <c r="F230" s="202"/>
      <c r="G230" s="203"/>
      <c r="H230" s="204"/>
    </row>
    <row r="231" spans="1:8" ht="17.25">
      <c r="A231" s="188">
        <v>2432</v>
      </c>
      <c r="B231" s="222" t="s">
        <v>78</v>
      </c>
      <c r="C231" s="57">
        <v>3</v>
      </c>
      <c r="D231" s="595">
        <v>2</v>
      </c>
      <c r="E231" s="184" t="s">
        <v>396</v>
      </c>
      <c r="F231" s="204">
        <f>F233</f>
        <v>9809.3000000000011</v>
      </c>
      <c r="G231" s="204">
        <f>G233</f>
        <v>0</v>
      </c>
      <c r="H231" s="204">
        <f>H233</f>
        <v>9809.3000000000011</v>
      </c>
    </row>
    <row r="232" spans="1:8" ht="29.25" customHeight="1">
      <c r="A232" s="188"/>
      <c r="B232" s="197"/>
      <c r="C232" s="57"/>
      <c r="D232" s="595"/>
      <c r="E232" s="184" t="s">
        <v>697</v>
      </c>
      <c r="F232" s="202"/>
      <c r="G232" s="203"/>
      <c r="H232" s="204"/>
    </row>
    <row r="233" spans="1:8" ht="16.5" customHeight="1">
      <c r="A233" s="188"/>
      <c r="B233" s="197"/>
      <c r="C233" s="57"/>
      <c r="D233" s="595"/>
      <c r="E233" s="597" t="s">
        <v>605</v>
      </c>
      <c r="F233" s="202">
        <f>G233+H233</f>
        <v>9809.3000000000011</v>
      </c>
      <c r="G233" s="203"/>
      <c r="H233" s="204">
        <f>7777.6+2031.7</f>
        <v>9809.3000000000011</v>
      </c>
    </row>
    <row r="234" spans="1:8" ht="17.25" hidden="1">
      <c r="A234" s="188">
        <v>2433</v>
      </c>
      <c r="B234" s="222" t="s">
        <v>78</v>
      </c>
      <c r="C234" s="57">
        <v>3</v>
      </c>
      <c r="D234" s="595">
        <v>3</v>
      </c>
      <c r="E234" s="184" t="s">
        <v>397</v>
      </c>
      <c r="F234" s="202"/>
      <c r="G234" s="203"/>
      <c r="H234" s="204"/>
    </row>
    <row r="235" spans="1:8" ht="27" hidden="1">
      <c r="A235" s="188"/>
      <c r="B235" s="197"/>
      <c r="C235" s="57"/>
      <c r="D235" s="595"/>
      <c r="E235" s="184" t="s">
        <v>697</v>
      </c>
      <c r="F235" s="202"/>
      <c r="G235" s="203"/>
      <c r="H235" s="204"/>
    </row>
    <row r="236" spans="1:8" ht="17.25" hidden="1">
      <c r="A236" s="188"/>
      <c r="B236" s="197"/>
      <c r="C236" s="57"/>
      <c r="D236" s="595"/>
      <c r="E236" s="184" t="s">
        <v>698</v>
      </c>
      <c r="F236" s="202"/>
      <c r="G236" s="203"/>
      <c r="H236" s="204"/>
    </row>
    <row r="237" spans="1:8" ht="17.25" hidden="1">
      <c r="A237" s="188"/>
      <c r="B237" s="197"/>
      <c r="C237" s="57"/>
      <c r="D237" s="595"/>
      <c r="E237" s="184" t="s">
        <v>698</v>
      </c>
      <c r="F237" s="202"/>
      <c r="G237" s="203"/>
      <c r="H237" s="204"/>
    </row>
    <row r="238" spans="1:8" ht="33.75" hidden="1" customHeight="1">
      <c r="A238" s="188">
        <v>2440</v>
      </c>
      <c r="B238" s="218" t="s">
        <v>78</v>
      </c>
      <c r="C238" s="54">
        <v>4</v>
      </c>
      <c r="D238" s="594">
        <v>0</v>
      </c>
      <c r="E238" s="190" t="s">
        <v>401</v>
      </c>
      <c r="F238" s="202"/>
      <c r="G238" s="203"/>
      <c r="H238" s="204"/>
    </row>
    <row r="239" spans="1:8" s="56" customFormat="1" ht="10.5" hidden="1" customHeight="1">
      <c r="A239" s="188"/>
      <c r="B239" s="174"/>
      <c r="C239" s="54"/>
      <c r="D239" s="594"/>
      <c r="E239" s="184" t="s">
        <v>235</v>
      </c>
      <c r="F239" s="195"/>
      <c r="G239" s="196"/>
      <c r="H239" s="193"/>
    </row>
    <row r="240" spans="1:8" ht="34.5" hidden="1" customHeight="1">
      <c r="A240" s="188">
        <v>2441</v>
      </c>
      <c r="B240" s="222" t="s">
        <v>78</v>
      </c>
      <c r="C240" s="57">
        <v>4</v>
      </c>
      <c r="D240" s="595">
        <v>1</v>
      </c>
      <c r="E240" s="184" t="s">
        <v>402</v>
      </c>
      <c r="F240" s="202"/>
      <c r="G240" s="203"/>
      <c r="H240" s="204"/>
    </row>
    <row r="241" spans="1:8" ht="27" hidden="1">
      <c r="A241" s="188"/>
      <c r="B241" s="197"/>
      <c r="C241" s="57"/>
      <c r="D241" s="595"/>
      <c r="E241" s="184" t="s">
        <v>697</v>
      </c>
      <c r="F241" s="202"/>
      <c r="G241" s="203"/>
      <c r="H241" s="204"/>
    </row>
    <row r="242" spans="1:8" ht="17.25" hidden="1">
      <c r="A242" s="188"/>
      <c r="B242" s="197"/>
      <c r="C242" s="57"/>
      <c r="D242" s="595"/>
      <c r="E242" s="184" t="s">
        <v>698</v>
      </c>
      <c r="F242" s="202"/>
      <c r="G242" s="203"/>
      <c r="H242" s="204"/>
    </row>
    <row r="243" spans="1:8" ht="17.25" hidden="1">
      <c r="A243" s="188"/>
      <c r="B243" s="197"/>
      <c r="C243" s="57"/>
      <c r="D243" s="595"/>
      <c r="E243" s="184" t="s">
        <v>698</v>
      </c>
      <c r="F243" s="202"/>
      <c r="G243" s="203"/>
      <c r="H243" s="204"/>
    </row>
    <row r="244" spans="1:8" ht="17.25" hidden="1">
      <c r="A244" s="188">
        <v>2442</v>
      </c>
      <c r="B244" s="222" t="s">
        <v>78</v>
      </c>
      <c r="C244" s="57">
        <v>4</v>
      </c>
      <c r="D244" s="595">
        <v>2</v>
      </c>
      <c r="E244" s="184" t="s">
        <v>403</v>
      </c>
      <c r="F244" s="202"/>
      <c r="G244" s="203"/>
      <c r="H244" s="204"/>
    </row>
    <row r="245" spans="1:8" ht="27" hidden="1">
      <c r="A245" s="188"/>
      <c r="B245" s="197"/>
      <c r="C245" s="57"/>
      <c r="D245" s="595"/>
      <c r="E245" s="184" t="s">
        <v>697</v>
      </c>
      <c r="F245" s="202"/>
      <c r="G245" s="203"/>
      <c r="H245" s="204"/>
    </row>
    <row r="246" spans="1:8" ht="17.25" hidden="1">
      <c r="A246" s="188"/>
      <c r="B246" s="197"/>
      <c r="C246" s="57"/>
      <c r="D246" s="595"/>
      <c r="E246" s="184" t="s">
        <v>698</v>
      </c>
      <c r="F246" s="202"/>
      <c r="G246" s="203"/>
      <c r="H246" s="204"/>
    </row>
    <row r="247" spans="1:8" ht="17.25" hidden="1">
      <c r="A247" s="188"/>
      <c r="B247" s="197"/>
      <c r="C247" s="57"/>
      <c r="D247" s="595"/>
      <c r="E247" s="184" t="s">
        <v>698</v>
      </c>
      <c r="F247" s="202"/>
      <c r="G247" s="203"/>
      <c r="H247" s="204"/>
    </row>
    <row r="248" spans="1:8" ht="17.25" hidden="1">
      <c r="A248" s="188">
        <v>2443</v>
      </c>
      <c r="B248" s="222" t="s">
        <v>78</v>
      </c>
      <c r="C248" s="57">
        <v>4</v>
      </c>
      <c r="D248" s="595">
        <v>3</v>
      </c>
      <c r="E248" s="184" t="s">
        <v>404</v>
      </c>
      <c r="F248" s="202"/>
      <c r="G248" s="203"/>
      <c r="H248" s="204"/>
    </row>
    <row r="249" spans="1:8" ht="27" hidden="1">
      <c r="A249" s="188"/>
      <c r="B249" s="197"/>
      <c r="C249" s="57"/>
      <c r="D249" s="595"/>
      <c r="E249" s="184" t="s">
        <v>697</v>
      </c>
      <c r="F249" s="202"/>
      <c r="G249" s="203"/>
      <c r="H249" s="204"/>
    </row>
    <row r="250" spans="1:8" ht="17.25" hidden="1">
      <c r="A250" s="188"/>
      <c r="B250" s="197"/>
      <c r="C250" s="57"/>
      <c r="D250" s="595"/>
      <c r="E250" s="184" t="s">
        <v>698</v>
      </c>
      <c r="F250" s="202"/>
      <c r="G250" s="203"/>
      <c r="H250" s="204"/>
    </row>
    <row r="251" spans="1:8" ht="17.25" hidden="1">
      <c r="A251" s="188"/>
      <c r="B251" s="197"/>
      <c r="C251" s="57"/>
      <c r="D251" s="595"/>
      <c r="E251" s="184" t="s">
        <v>698</v>
      </c>
      <c r="F251" s="202"/>
      <c r="G251" s="203"/>
      <c r="H251" s="204"/>
    </row>
    <row r="252" spans="1:8" ht="17.25">
      <c r="A252" s="188">
        <v>2450</v>
      </c>
      <c r="B252" s="218" t="s">
        <v>78</v>
      </c>
      <c r="C252" s="54">
        <v>5</v>
      </c>
      <c r="D252" s="594">
        <v>0</v>
      </c>
      <c r="E252" s="190" t="s">
        <v>405</v>
      </c>
      <c r="F252" s="199">
        <f>H252+G252</f>
        <v>32080.028000000002</v>
      </c>
      <c r="G252" s="200">
        <f>G254</f>
        <v>2080</v>
      </c>
      <c r="H252" s="210">
        <f>H254</f>
        <v>30000.028000000002</v>
      </c>
    </row>
    <row r="253" spans="1:8" s="56" customFormat="1" ht="13.5" customHeight="1">
      <c r="A253" s="188"/>
      <c r="B253" s="174"/>
      <c r="C253" s="54"/>
      <c r="D253" s="594"/>
      <c r="E253" s="184" t="s">
        <v>235</v>
      </c>
      <c r="F253" s="195"/>
      <c r="G253" s="192"/>
      <c r="H253" s="193"/>
    </row>
    <row r="254" spans="1:8" ht="21.75" customHeight="1">
      <c r="A254" s="188">
        <v>2451</v>
      </c>
      <c r="B254" s="222" t="s">
        <v>78</v>
      </c>
      <c r="C254" s="57">
        <v>5</v>
      </c>
      <c r="D254" s="595">
        <v>1</v>
      </c>
      <c r="E254" s="184" t="s">
        <v>406</v>
      </c>
      <c r="F254" s="200">
        <f>F256+F257+F258+F259</f>
        <v>32080.028000000002</v>
      </c>
      <c r="G254" s="200">
        <f>G256+G257+G258+G259</f>
        <v>2080</v>
      </c>
      <c r="H254" s="210">
        <f>H258+H259</f>
        <v>30000.028000000002</v>
      </c>
    </row>
    <row r="255" spans="1:8" ht="29.25" customHeight="1">
      <c r="A255" s="188"/>
      <c r="B255" s="197"/>
      <c r="C255" s="57"/>
      <c r="D255" s="595"/>
      <c r="E255" s="184" t="s">
        <v>697</v>
      </c>
      <c r="F255" s="202"/>
      <c r="G255" s="203"/>
      <c r="H255" s="204"/>
    </row>
    <row r="256" spans="1:8" ht="15.75" customHeight="1">
      <c r="A256" s="188"/>
      <c r="B256" s="197"/>
      <c r="C256" s="57"/>
      <c r="D256" s="595"/>
      <c r="E256" s="597" t="s">
        <v>546</v>
      </c>
      <c r="F256" s="199">
        <f>G256</f>
        <v>1280</v>
      </c>
      <c r="G256" s="200">
        <v>1280</v>
      </c>
      <c r="H256" s="210"/>
    </row>
    <row r="257" spans="1:8" ht="17.25">
      <c r="A257" s="188"/>
      <c r="B257" s="197"/>
      <c r="C257" s="57"/>
      <c r="D257" s="595"/>
      <c r="E257" s="597" t="s">
        <v>551</v>
      </c>
      <c r="F257" s="199">
        <f>G257</f>
        <v>800</v>
      </c>
      <c r="G257" s="200">
        <v>800</v>
      </c>
      <c r="H257" s="210"/>
    </row>
    <row r="258" spans="1:8" ht="17.25">
      <c r="A258" s="188"/>
      <c r="B258" s="197"/>
      <c r="C258" s="57"/>
      <c r="D258" s="595"/>
      <c r="E258" s="597" t="s">
        <v>605</v>
      </c>
      <c r="F258" s="199">
        <f>H258</f>
        <v>27000.028000000002</v>
      </c>
      <c r="G258" s="200"/>
      <c r="H258" s="210">
        <f>27000.04-0.012</f>
        <v>27000.028000000002</v>
      </c>
    </row>
    <row r="259" spans="1:8" ht="15.75" customHeight="1">
      <c r="A259" s="188"/>
      <c r="B259" s="197"/>
      <c r="C259" s="57"/>
      <c r="D259" s="595"/>
      <c r="E259" s="612" t="s">
        <v>612</v>
      </c>
      <c r="F259" s="199">
        <f>H259</f>
        <v>3000</v>
      </c>
      <c r="G259" s="200"/>
      <c r="H259" s="210">
        <v>3000</v>
      </c>
    </row>
    <row r="260" spans="1:8" ht="17.25" hidden="1">
      <c r="A260" s="188">
        <v>2452</v>
      </c>
      <c r="B260" s="222" t="s">
        <v>78</v>
      </c>
      <c r="C260" s="57">
        <v>5</v>
      </c>
      <c r="D260" s="595">
        <v>2</v>
      </c>
      <c r="E260" s="184" t="s">
        <v>407</v>
      </c>
      <c r="F260" s="202"/>
      <c r="G260" s="203"/>
      <c r="H260" s="204"/>
    </row>
    <row r="261" spans="1:8" ht="27" hidden="1">
      <c r="A261" s="188"/>
      <c r="B261" s="197"/>
      <c r="C261" s="57"/>
      <c r="D261" s="595"/>
      <c r="E261" s="184" t="s">
        <v>697</v>
      </c>
      <c r="F261" s="202"/>
      <c r="G261" s="203"/>
      <c r="H261" s="204"/>
    </row>
    <row r="262" spans="1:8" ht="17.25" hidden="1">
      <c r="A262" s="188"/>
      <c r="B262" s="197"/>
      <c r="C262" s="57"/>
      <c r="D262" s="595"/>
      <c r="E262" s="184" t="s">
        <v>698</v>
      </c>
      <c r="F262" s="202"/>
      <c r="G262" s="203"/>
      <c r="H262" s="204"/>
    </row>
    <row r="263" spans="1:8" ht="17.25" hidden="1">
      <c r="A263" s="188"/>
      <c r="B263" s="197"/>
      <c r="C263" s="57"/>
      <c r="D263" s="595"/>
      <c r="E263" s="184" t="s">
        <v>698</v>
      </c>
      <c r="F263" s="202"/>
      <c r="G263" s="203"/>
      <c r="H263" s="204"/>
    </row>
    <row r="264" spans="1:8" ht="17.25" hidden="1">
      <c r="A264" s="188">
        <v>2453</v>
      </c>
      <c r="B264" s="222" t="s">
        <v>78</v>
      </c>
      <c r="C264" s="57">
        <v>5</v>
      </c>
      <c r="D264" s="595">
        <v>3</v>
      </c>
      <c r="E264" s="184" t="s">
        <v>408</v>
      </c>
      <c r="F264" s="202"/>
      <c r="G264" s="203"/>
      <c r="H264" s="204"/>
    </row>
    <row r="265" spans="1:8" ht="27" hidden="1">
      <c r="A265" s="188"/>
      <c r="B265" s="197"/>
      <c r="C265" s="57"/>
      <c r="D265" s="595"/>
      <c r="E265" s="184" t="s">
        <v>697</v>
      </c>
      <c r="F265" s="202"/>
      <c r="G265" s="203"/>
      <c r="H265" s="204"/>
    </row>
    <row r="266" spans="1:8" ht="17.25" hidden="1">
      <c r="A266" s="188"/>
      <c r="B266" s="197"/>
      <c r="C266" s="57"/>
      <c r="D266" s="595"/>
      <c r="E266" s="184" t="s">
        <v>698</v>
      </c>
      <c r="F266" s="202"/>
      <c r="G266" s="203"/>
      <c r="H266" s="204"/>
    </row>
    <row r="267" spans="1:8" ht="17.25" hidden="1">
      <c r="A267" s="188"/>
      <c r="B267" s="197"/>
      <c r="C267" s="57"/>
      <c r="D267" s="595"/>
      <c r="E267" s="184" t="s">
        <v>698</v>
      </c>
      <c r="F267" s="202"/>
      <c r="G267" s="203"/>
      <c r="H267" s="204"/>
    </row>
    <row r="268" spans="1:8" ht="17.25" hidden="1">
      <c r="A268" s="188">
        <v>2454</v>
      </c>
      <c r="B268" s="222" t="s">
        <v>78</v>
      </c>
      <c r="C268" s="57">
        <v>5</v>
      </c>
      <c r="D268" s="595">
        <v>4</v>
      </c>
      <c r="E268" s="184" t="s">
        <v>409</v>
      </c>
      <c r="F268" s="202"/>
      <c r="G268" s="203"/>
      <c r="H268" s="204"/>
    </row>
    <row r="269" spans="1:8" ht="27" hidden="1">
      <c r="A269" s="188"/>
      <c r="B269" s="197"/>
      <c r="C269" s="57"/>
      <c r="D269" s="595"/>
      <c r="E269" s="184" t="s">
        <v>697</v>
      </c>
      <c r="F269" s="202"/>
      <c r="G269" s="203"/>
      <c r="H269" s="204"/>
    </row>
    <row r="270" spans="1:8" ht="17.25" hidden="1">
      <c r="A270" s="188"/>
      <c r="B270" s="197"/>
      <c r="C270" s="57"/>
      <c r="D270" s="595"/>
      <c r="E270" s="184" t="s">
        <v>698</v>
      </c>
      <c r="F270" s="202"/>
      <c r="G270" s="203"/>
      <c r="H270" s="204"/>
    </row>
    <row r="271" spans="1:8" ht="17.25" hidden="1">
      <c r="A271" s="188"/>
      <c r="B271" s="197"/>
      <c r="C271" s="57"/>
      <c r="D271" s="595"/>
      <c r="E271" s="184" t="s">
        <v>698</v>
      </c>
      <c r="F271" s="202"/>
      <c r="G271" s="203"/>
      <c r="H271" s="204"/>
    </row>
    <row r="272" spans="1:8" ht="17.25" hidden="1">
      <c r="A272" s="188">
        <v>2455</v>
      </c>
      <c r="B272" s="222" t="s">
        <v>78</v>
      </c>
      <c r="C272" s="57">
        <v>5</v>
      </c>
      <c r="D272" s="595">
        <v>5</v>
      </c>
      <c r="E272" s="184" t="s">
        <v>410</v>
      </c>
      <c r="F272" s="202"/>
      <c r="G272" s="203"/>
      <c r="H272" s="204"/>
    </row>
    <row r="273" spans="1:8" ht="32.25" hidden="1" customHeight="1">
      <c r="A273" s="188"/>
      <c r="B273" s="197"/>
      <c r="C273" s="57"/>
      <c r="D273" s="595"/>
      <c r="E273" s="184" t="s">
        <v>697</v>
      </c>
      <c r="F273" s="202"/>
      <c r="G273" s="203"/>
      <c r="H273" s="204"/>
    </row>
    <row r="274" spans="1:8" ht="17.25" hidden="1">
      <c r="A274" s="188"/>
      <c r="B274" s="197"/>
      <c r="C274" s="57"/>
      <c r="D274" s="595"/>
      <c r="E274" s="184" t="s">
        <v>698</v>
      </c>
      <c r="F274" s="202"/>
      <c r="G274" s="203"/>
      <c r="H274" s="204"/>
    </row>
    <row r="275" spans="1:8" ht="17.25" hidden="1">
      <c r="A275" s="188"/>
      <c r="B275" s="197"/>
      <c r="C275" s="57"/>
      <c r="D275" s="595"/>
      <c r="E275" s="184" t="s">
        <v>698</v>
      </c>
      <c r="F275" s="202"/>
      <c r="G275" s="203"/>
      <c r="H275" s="204"/>
    </row>
    <row r="276" spans="1:8" ht="17.25" hidden="1">
      <c r="A276" s="188">
        <v>2460</v>
      </c>
      <c r="B276" s="218" t="s">
        <v>78</v>
      </c>
      <c r="C276" s="54">
        <v>6</v>
      </c>
      <c r="D276" s="594">
        <v>0</v>
      </c>
      <c r="E276" s="190" t="s">
        <v>411</v>
      </c>
      <c r="F276" s="202"/>
      <c r="G276" s="203"/>
      <c r="H276" s="204"/>
    </row>
    <row r="277" spans="1:8" s="56" customFormat="1" ht="10.5" hidden="1" customHeight="1">
      <c r="A277" s="188"/>
      <c r="B277" s="174"/>
      <c r="C277" s="54"/>
      <c r="D277" s="594"/>
      <c r="E277" s="184" t="s">
        <v>235</v>
      </c>
      <c r="F277" s="195"/>
      <c r="G277" s="196"/>
      <c r="H277" s="193"/>
    </row>
    <row r="278" spans="1:8" ht="17.25" hidden="1">
      <c r="A278" s="188">
        <v>2461</v>
      </c>
      <c r="B278" s="222" t="s">
        <v>78</v>
      </c>
      <c r="C278" s="57">
        <v>6</v>
      </c>
      <c r="D278" s="595">
        <v>1</v>
      </c>
      <c r="E278" s="184" t="s">
        <v>412</v>
      </c>
      <c r="F278" s="202"/>
      <c r="G278" s="203"/>
      <c r="H278" s="204"/>
    </row>
    <row r="279" spans="1:8" ht="27" hidden="1">
      <c r="A279" s="188"/>
      <c r="B279" s="197"/>
      <c r="C279" s="57"/>
      <c r="D279" s="595"/>
      <c r="E279" s="184" t="s">
        <v>697</v>
      </c>
      <c r="F279" s="202"/>
      <c r="G279" s="203"/>
      <c r="H279" s="204"/>
    </row>
    <row r="280" spans="1:8" ht="17.25" hidden="1">
      <c r="A280" s="188"/>
      <c r="B280" s="197"/>
      <c r="C280" s="57"/>
      <c r="D280" s="595"/>
      <c r="E280" s="184" t="s">
        <v>698</v>
      </c>
      <c r="F280" s="202"/>
      <c r="G280" s="203"/>
      <c r="H280" s="204"/>
    </row>
    <row r="281" spans="1:8" ht="17.25" hidden="1">
      <c r="A281" s="188"/>
      <c r="B281" s="197"/>
      <c r="C281" s="57"/>
      <c r="D281" s="595"/>
      <c r="E281" s="184" t="s">
        <v>698</v>
      </c>
      <c r="F281" s="202"/>
      <c r="G281" s="203"/>
      <c r="H281" s="204"/>
    </row>
    <row r="282" spans="1:8" ht="16.5" customHeight="1">
      <c r="A282" s="188">
        <v>2470</v>
      </c>
      <c r="B282" s="218" t="s">
        <v>78</v>
      </c>
      <c r="C282" s="54">
        <v>7</v>
      </c>
      <c r="D282" s="594">
        <v>0</v>
      </c>
      <c r="E282" s="190" t="s">
        <v>413</v>
      </c>
      <c r="F282" s="199">
        <f>G282</f>
        <v>3000</v>
      </c>
      <c r="G282" s="200">
        <f>G292</f>
        <v>3000</v>
      </c>
      <c r="H282" s="204"/>
    </row>
    <row r="283" spans="1:8" s="56" customFormat="1" ht="15.75" hidden="1" customHeight="1">
      <c r="A283" s="188"/>
      <c r="B283" s="174"/>
      <c r="C283" s="54"/>
      <c r="D283" s="594"/>
      <c r="E283" s="184" t="s">
        <v>235</v>
      </c>
      <c r="F283" s="195"/>
      <c r="G283" s="196"/>
      <c r="H283" s="193"/>
    </row>
    <row r="284" spans="1:8" ht="33.75" hidden="1" customHeight="1">
      <c r="A284" s="188">
        <v>2471</v>
      </c>
      <c r="B284" s="222" t="s">
        <v>78</v>
      </c>
      <c r="C284" s="57">
        <v>7</v>
      </c>
      <c r="D284" s="595">
        <v>1</v>
      </c>
      <c r="E284" s="184" t="s">
        <v>414</v>
      </c>
      <c r="F284" s="202"/>
      <c r="G284" s="203"/>
      <c r="H284" s="204"/>
    </row>
    <row r="285" spans="1:8" ht="27" hidden="1">
      <c r="A285" s="188"/>
      <c r="B285" s="197"/>
      <c r="C285" s="57"/>
      <c r="D285" s="595"/>
      <c r="E285" s="184" t="s">
        <v>697</v>
      </c>
      <c r="F285" s="202"/>
      <c r="G285" s="203"/>
      <c r="H285" s="204"/>
    </row>
    <row r="286" spans="1:8" ht="17.25" hidden="1">
      <c r="A286" s="188"/>
      <c r="B286" s="197"/>
      <c r="C286" s="57"/>
      <c r="D286" s="595"/>
      <c r="E286" s="184" t="s">
        <v>698</v>
      </c>
      <c r="F286" s="202"/>
      <c r="G286" s="203"/>
      <c r="H286" s="204"/>
    </row>
    <row r="287" spans="1:8" ht="17.25" hidden="1">
      <c r="A287" s="188"/>
      <c r="B287" s="197"/>
      <c r="C287" s="57"/>
      <c r="D287" s="595"/>
      <c r="E287" s="184" t="s">
        <v>698</v>
      </c>
      <c r="F287" s="202"/>
      <c r="G287" s="203"/>
      <c r="H287" s="204"/>
    </row>
    <row r="288" spans="1:8" ht="17.25" hidden="1">
      <c r="A288" s="188">
        <v>2472</v>
      </c>
      <c r="B288" s="222" t="s">
        <v>78</v>
      </c>
      <c r="C288" s="57">
        <v>7</v>
      </c>
      <c r="D288" s="595">
        <v>2</v>
      </c>
      <c r="E288" s="184" t="s">
        <v>415</v>
      </c>
      <c r="F288" s="202"/>
      <c r="G288" s="203"/>
      <c r="H288" s="204"/>
    </row>
    <row r="289" spans="1:8" ht="27" hidden="1">
      <c r="A289" s="188"/>
      <c r="B289" s="197"/>
      <c r="C289" s="57"/>
      <c r="D289" s="595"/>
      <c r="E289" s="184" t="s">
        <v>697</v>
      </c>
      <c r="F289" s="202"/>
      <c r="G289" s="203"/>
      <c r="H289" s="204"/>
    </row>
    <row r="290" spans="1:8" ht="17.25" hidden="1">
      <c r="A290" s="188"/>
      <c r="B290" s="197"/>
      <c r="C290" s="57"/>
      <c r="D290" s="595"/>
      <c r="E290" s="184" t="s">
        <v>698</v>
      </c>
      <c r="F290" s="202"/>
      <c r="G290" s="203"/>
      <c r="H290" s="204"/>
    </row>
    <row r="291" spans="1:8" ht="17.25" hidden="1">
      <c r="A291" s="188"/>
      <c r="B291" s="197"/>
      <c r="C291" s="57"/>
      <c r="D291" s="595"/>
      <c r="E291" s="184" t="s">
        <v>698</v>
      </c>
      <c r="F291" s="202"/>
      <c r="G291" s="203"/>
      <c r="H291" s="204"/>
    </row>
    <row r="292" spans="1:8" ht="17.25">
      <c r="A292" s="188">
        <v>2473</v>
      </c>
      <c r="B292" s="222" t="s">
        <v>78</v>
      </c>
      <c r="C292" s="57">
        <v>7</v>
      </c>
      <c r="D292" s="595">
        <v>3</v>
      </c>
      <c r="E292" s="184" t="s">
        <v>416</v>
      </c>
      <c r="F292" s="199">
        <f>G292</f>
        <v>3000</v>
      </c>
      <c r="G292" s="200">
        <f>G294+G295+G296</f>
        <v>3000</v>
      </c>
      <c r="H292" s="204"/>
    </row>
    <row r="293" spans="1:8" ht="29.25" customHeight="1">
      <c r="A293" s="188"/>
      <c r="B293" s="197"/>
      <c r="C293" s="57"/>
      <c r="D293" s="595"/>
      <c r="E293" s="184" t="s">
        <v>697</v>
      </c>
      <c r="F293" s="199"/>
      <c r="G293" s="200"/>
      <c r="H293" s="204"/>
    </row>
    <row r="294" spans="1:8" ht="17.25">
      <c r="A294" s="188"/>
      <c r="B294" s="197"/>
      <c r="C294" s="57"/>
      <c r="D294" s="595"/>
      <c r="E294" s="597" t="s">
        <v>540</v>
      </c>
      <c r="F294" s="199">
        <f>G294</f>
        <v>1000</v>
      </c>
      <c r="G294" s="200">
        <v>1000</v>
      </c>
      <c r="H294" s="204"/>
    </row>
    <row r="295" spans="1:8" ht="17.25">
      <c r="A295" s="188"/>
      <c r="B295" s="197"/>
      <c r="C295" s="57"/>
      <c r="D295" s="595"/>
      <c r="E295" s="597" t="s">
        <v>543</v>
      </c>
      <c r="F295" s="199">
        <f>G295</f>
        <v>1000</v>
      </c>
      <c r="G295" s="200">
        <v>1000</v>
      </c>
      <c r="H295" s="204"/>
    </row>
    <row r="296" spans="1:8" ht="15.75" customHeight="1">
      <c r="A296" s="188"/>
      <c r="B296" s="197"/>
      <c r="C296" s="57"/>
      <c r="D296" s="595"/>
      <c r="E296" s="597" t="s">
        <v>554</v>
      </c>
      <c r="F296" s="199">
        <f>G296</f>
        <v>1000</v>
      </c>
      <c r="G296" s="200">
        <v>1000</v>
      </c>
      <c r="H296" s="204"/>
    </row>
    <row r="297" spans="1:8" ht="17.25" hidden="1">
      <c r="A297" s="188">
        <v>2474</v>
      </c>
      <c r="B297" s="222" t="s">
        <v>78</v>
      </c>
      <c r="C297" s="57">
        <v>7</v>
      </c>
      <c r="D297" s="595">
        <v>4</v>
      </c>
      <c r="E297" s="184" t="s">
        <v>417</v>
      </c>
      <c r="F297" s="202"/>
      <c r="G297" s="203"/>
      <c r="H297" s="204"/>
    </row>
    <row r="298" spans="1:8" ht="23.25" hidden="1" customHeight="1">
      <c r="A298" s="188"/>
      <c r="B298" s="197"/>
      <c r="C298" s="57"/>
      <c r="D298" s="595"/>
      <c r="E298" s="184" t="s">
        <v>697</v>
      </c>
      <c r="F298" s="202"/>
      <c r="G298" s="203"/>
      <c r="H298" s="204"/>
    </row>
    <row r="299" spans="1:8" ht="4.5" hidden="1" customHeight="1">
      <c r="A299" s="188"/>
      <c r="B299" s="197"/>
      <c r="C299" s="57"/>
      <c r="D299" s="595"/>
      <c r="E299" s="184" t="s">
        <v>698</v>
      </c>
      <c r="F299" s="202"/>
      <c r="G299" s="203"/>
      <c r="H299" s="204"/>
    </row>
    <row r="300" spans="1:8" ht="17.25" hidden="1">
      <c r="A300" s="188"/>
      <c r="B300" s="197"/>
      <c r="C300" s="57"/>
      <c r="D300" s="595"/>
      <c r="E300" s="184" t="s">
        <v>698</v>
      </c>
      <c r="F300" s="202"/>
      <c r="G300" s="203"/>
      <c r="H300" s="204"/>
    </row>
    <row r="301" spans="1:8" ht="33" hidden="1" customHeight="1">
      <c r="A301" s="188">
        <v>2480</v>
      </c>
      <c r="B301" s="218" t="s">
        <v>78</v>
      </c>
      <c r="C301" s="54">
        <v>8</v>
      </c>
      <c r="D301" s="594">
        <v>0</v>
      </c>
      <c r="E301" s="190" t="s">
        <v>418</v>
      </c>
      <c r="F301" s="202"/>
      <c r="G301" s="203"/>
      <c r="H301" s="204"/>
    </row>
    <row r="302" spans="1:8" s="56" customFormat="1" ht="10.5" hidden="1" customHeight="1">
      <c r="A302" s="188"/>
      <c r="B302" s="174"/>
      <c r="C302" s="54"/>
      <c r="D302" s="594"/>
      <c r="E302" s="184" t="s">
        <v>235</v>
      </c>
      <c r="F302" s="195"/>
      <c r="G302" s="196"/>
      <c r="H302" s="193"/>
    </row>
    <row r="303" spans="1:8" ht="46.5" hidden="1" customHeight="1">
      <c r="A303" s="188">
        <v>2481</v>
      </c>
      <c r="B303" s="222" t="s">
        <v>78</v>
      </c>
      <c r="C303" s="57">
        <v>8</v>
      </c>
      <c r="D303" s="595">
        <v>1</v>
      </c>
      <c r="E303" s="184" t="s">
        <v>419</v>
      </c>
      <c r="F303" s="202"/>
      <c r="G303" s="203"/>
      <c r="H303" s="204"/>
    </row>
    <row r="304" spans="1:8" ht="27" hidden="1">
      <c r="A304" s="188"/>
      <c r="B304" s="197"/>
      <c r="C304" s="57"/>
      <c r="D304" s="595"/>
      <c r="E304" s="184" t="s">
        <v>697</v>
      </c>
      <c r="F304" s="202"/>
      <c r="G304" s="203"/>
      <c r="H304" s="204"/>
    </row>
    <row r="305" spans="1:8" ht="17.25" hidden="1">
      <c r="A305" s="188"/>
      <c r="B305" s="197"/>
      <c r="C305" s="57"/>
      <c r="D305" s="595"/>
      <c r="E305" s="184" t="s">
        <v>698</v>
      </c>
      <c r="F305" s="202"/>
      <c r="G305" s="203"/>
      <c r="H305" s="204"/>
    </row>
    <row r="306" spans="1:8" ht="17.25" hidden="1">
      <c r="A306" s="188"/>
      <c r="B306" s="197"/>
      <c r="C306" s="57"/>
      <c r="D306" s="595"/>
      <c r="E306" s="184" t="s">
        <v>698</v>
      </c>
      <c r="F306" s="202"/>
      <c r="G306" s="203"/>
      <c r="H306" s="204"/>
    </row>
    <row r="307" spans="1:8" ht="47.25" hidden="1" customHeight="1">
      <c r="A307" s="188">
        <v>2482</v>
      </c>
      <c r="B307" s="222" t="s">
        <v>78</v>
      </c>
      <c r="C307" s="57">
        <v>8</v>
      </c>
      <c r="D307" s="595">
        <v>2</v>
      </c>
      <c r="E307" s="184" t="s">
        <v>420</v>
      </c>
      <c r="F307" s="202"/>
      <c r="G307" s="203"/>
      <c r="H307" s="204"/>
    </row>
    <row r="308" spans="1:8" ht="27" hidden="1">
      <c r="A308" s="188"/>
      <c r="B308" s="197"/>
      <c r="C308" s="57"/>
      <c r="D308" s="595"/>
      <c r="E308" s="184" t="s">
        <v>697</v>
      </c>
      <c r="F308" s="202"/>
      <c r="G308" s="203"/>
      <c r="H308" s="204"/>
    </row>
    <row r="309" spans="1:8" ht="17.25" hidden="1">
      <c r="A309" s="188"/>
      <c r="B309" s="197"/>
      <c r="C309" s="57"/>
      <c r="D309" s="595"/>
      <c r="E309" s="184" t="s">
        <v>698</v>
      </c>
      <c r="F309" s="202"/>
      <c r="G309" s="203"/>
      <c r="H309" s="204"/>
    </row>
    <row r="310" spans="1:8" ht="17.25" hidden="1">
      <c r="A310" s="188"/>
      <c r="B310" s="197"/>
      <c r="C310" s="57"/>
      <c r="D310" s="595"/>
      <c r="E310" s="184" t="s">
        <v>698</v>
      </c>
      <c r="F310" s="202"/>
      <c r="G310" s="203"/>
      <c r="H310" s="204"/>
    </row>
    <row r="311" spans="1:8" ht="34.5" hidden="1" customHeight="1">
      <c r="A311" s="188">
        <v>2483</v>
      </c>
      <c r="B311" s="222" t="s">
        <v>78</v>
      </c>
      <c r="C311" s="57">
        <v>8</v>
      </c>
      <c r="D311" s="595">
        <v>3</v>
      </c>
      <c r="E311" s="184" t="s">
        <v>421</v>
      </c>
      <c r="F311" s="202"/>
      <c r="G311" s="203"/>
      <c r="H311" s="204"/>
    </row>
    <row r="312" spans="1:8" ht="27" hidden="1">
      <c r="A312" s="188"/>
      <c r="B312" s="197"/>
      <c r="C312" s="57"/>
      <c r="D312" s="595"/>
      <c r="E312" s="184" t="s">
        <v>697</v>
      </c>
      <c r="F312" s="202"/>
      <c r="G312" s="203"/>
      <c r="H312" s="204"/>
    </row>
    <row r="313" spans="1:8" ht="17.25" hidden="1">
      <c r="A313" s="188"/>
      <c r="B313" s="197"/>
      <c r="C313" s="57"/>
      <c r="D313" s="595"/>
      <c r="E313" s="184" t="s">
        <v>698</v>
      </c>
      <c r="F313" s="202"/>
      <c r="G313" s="203"/>
      <c r="H313" s="204"/>
    </row>
    <row r="314" spans="1:8" ht="17.25" hidden="1">
      <c r="A314" s="188"/>
      <c r="B314" s="197"/>
      <c r="C314" s="57"/>
      <c r="D314" s="595"/>
      <c r="E314" s="184" t="s">
        <v>698</v>
      </c>
      <c r="F314" s="202"/>
      <c r="G314" s="203"/>
      <c r="H314" s="204"/>
    </row>
    <row r="315" spans="1:8" ht="50.25" hidden="1" customHeight="1">
      <c r="A315" s="188">
        <v>2484</v>
      </c>
      <c r="B315" s="222" t="s">
        <v>78</v>
      </c>
      <c r="C315" s="57">
        <v>8</v>
      </c>
      <c r="D315" s="595">
        <v>4</v>
      </c>
      <c r="E315" s="184" t="s">
        <v>422</v>
      </c>
      <c r="F315" s="202"/>
      <c r="G315" s="203"/>
      <c r="H315" s="204"/>
    </row>
    <row r="316" spans="1:8" ht="27" hidden="1">
      <c r="A316" s="188"/>
      <c r="B316" s="197"/>
      <c r="C316" s="57"/>
      <c r="D316" s="595"/>
      <c r="E316" s="184" t="s">
        <v>697</v>
      </c>
      <c r="F316" s="202"/>
      <c r="G316" s="203"/>
      <c r="H316" s="204"/>
    </row>
    <row r="317" spans="1:8" ht="17.25" hidden="1">
      <c r="A317" s="188"/>
      <c r="B317" s="197"/>
      <c r="C317" s="57"/>
      <c r="D317" s="595"/>
      <c r="E317" s="184" t="s">
        <v>698</v>
      </c>
      <c r="F317" s="202"/>
      <c r="G317" s="203"/>
      <c r="H317" s="204"/>
    </row>
    <row r="318" spans="1:8" ht="17.25" hidden="1">
      <c r="A318" s="188"/>
      <c r="B318" s="197"/>
      <c r="C318" s="57"/>
      <c r="D318" s="595"/>
      <c r="E318" s="184" t="s">
        <v>698</v>
      </c>
      <c r="F318" s="202"/>
      <c r="G318" s="203"/>
      <c r="H318" s="204"/>
    </row>
    <row r="319" spans="1:8" ht="27">
      <c r="A319" s="188">
        <v>2490</v>
      </c>
      <c r="B319" s="218" t="s">
        <v>78</v>
      </c>
      <c r="C319" s="54">
        <v>9</v>
      </c>
      <c r="D319" s="594">
        <v>0</v>
      </c>
      <c r="E319" s="190" t="s">
        <v>427</v>
      </c>
      <c r="F319" s="210">
        <f>F321</f>
        <v>-79682.350000000006</v>
      </c>
      <c r="G319" s="210">
        <f>G321</f>
        <v>0</v>
      </c>
      <c r="H319" s="210">
        <f>H321</f>
        <v>-79682.350000000006</v>
      </c>
    </row>
    <row r="320" spans="1:8" s="56" customFormat="1" ht="14.25" customHeight="1">
      <c r="A320" s="188"/>
      <c r="B320" s="174"/>
      <c r="C320" s="54"/>
      <c r="D320" s="594"/>
      <c r="E320" s="184" t="s">
        <v>235</v>
      </c>
      <c r="F320" s="208"/>
      <c r="G320" s="192"/>
      <c r="H320" s="209"/>
    </row>
    <row r="321" spans="1:8" ht="27">
      <c r="A321" s="188">
        <v>2491</v>
      </c>
      <c r="B321" s="222" t="s">
        <v>78</v>
      </c>
      <c r="C321" s="57">
        <v>9</v>
      </c>
      <c r="D321" s="595">
        <v>1</v>
      </c>
      <c r="E321" s="184" t="s">
        <v>427</v>
      </c>
      <c r="F321" s="210">
        <f>F323+F324</f>
        <v>-79682.350000000006</v>
      </c>
      <c r="G321" s="210">
        <f>G323+G324</f>
        <v>0</v>
      </c>
      <c r="H321" s="210">
        <f>H323+H324</f>
        <v>-79682.350000000006</v>
      </c>
    </row>
    <row r="322" spans="1:8" ht="31.5" customHeight="1">
      <c r="A322" s="188"/>
      <c r="B322" s="197"/>
      <c r="C322" s="57"/>
      <c r="D322" s="595"/>
      <c r="E322" s="184" t="s">
        <v>697</v>
      </c>
      <c r="F322" s="199"/>
      <c r="G322" s="200"/>
      <c r="H322" s="210"/>
    </row>
    <row r="323" spans="1:8" ht="17.25">
      <c r="A323" s="188"/>
      <c r="B323" s="197"/>
      <c r="C323" s="57"/>
      <c r="D323" s="595"/>
      <c r="E323" s="600" t="s">
        <v>625</v>
      </c>
      <c r="F323" s="199">
        <f>H323</f>
        <v>-1000</v>
      </c>
      <c r="G323" s="200"/>
      <c r="H323" s="210">
        <v>-1000</v>
      </c>
    </row>
    <row r="324" spans="1:8" ht="17.25">
      <c r="A324" s="188"/>
      <c r="B324" s="197"/>
      <c r="C324" s="57"/>
      <c r="D324" s="595"/>
      <c r="E324" s="600" t="s">
        <v>631</v>
      </c>
      <c r="F324" s="199">
        <f>H324</f>
        <v>-78682.350000000006</v>
      </c>
      <c r="G324" s="200"/>
      <c r="H324" s="210">
        <f>-74000+12495.2-1000-2810.2-13367.35</f>
        <v>-78682.350000000006</v>
      </c>
    </row>
    <row r="325" spans="1:8" s="55" customFormat="1" ht="60">
      <c r="A325" s="212">
        <v>2500</v>
      </c>
      <c r="B325" s="218" t="s">
        <v>79</v>
      </c>
      <c r="C325" s="54">
        <v>0</v>
      </c>
      <c r="D325" s="594">
        <v>0</v>
      </c>
      <c r="E325" s="219" t="s">
        <v>702</v>
      </c>
      <c r="F325" s="221">
        <f>F327+F342+F348+F354+F359+F365</f>
        <v>69930.312999999995</v>
      </c>
      <c r="G325" s="221">
        <f>G327+G342+G348+G354+G359+G365</f>
        <v>66930.312999999995</v>
      </c>
      <c r="H325" s="223">
        <f>H327</f>
        <v>3000</v>
      </c>
    </row>
    <row r="326" spans="1:8" ht="11.25" customHeight="1">
      <c r="A326" s="183"/>
      <c r="B326" s="174"/>
      <c r="C326" s="589"/>
      <c r="D326" s="590"/>
      <c r="E326" s="184" t="s">
        <v>334</v>
      </c>
      <c r="F326" s="185"/>
      <c r="G326" s="186"/>
      <c r="H326" s="224"/>
    </row>
    <row r="327" spans="1:8" ht="17.25">
      <c r="A327" s="188">
        <v>2510</v>
      </c>
      <c r="B327" s="218" t="s">
        <v>79</v>
      </c>
      <c r="C327" s="54">
        <v>1</v>
      </c>
      <c r="D327" s="594">
        <v>0</v>
      </c>
      <c r="E327" s="190" t="s">
        <v>429</v>
      </c>
      <c r="F327" s="200">
        <f>F329</f>
        <v>61930.312999999995</v>
      </c>
      <c r="G327" s="203">
        <f>G329</f>
        <v>58930.312999999995</v>
      </c>
      <c r="H327" s="210">
        <f>H329</f>
        <v>3000</v>
      </c>
    </row>
    <row r="328" spans="1:8" s="56" customFormat="1" ht="10.5" customHeight="1">
      <c r="A328" s="188"/>
      <c r="B328" s="174"/>
      <c r="C328" s="54"/>
      <c r="D328" s="594"/>
      <c r="E328" s="184" t="s">
        <v>235</v>
      </c>
      <c r="F328" s="208"/>
      <c r="G328" s="196"/>
      <c r="H328" s="209"/>
    </row>
    <row r="329" spans="1:8" ht="17.25">
      <c r="A329" s="188">
        <v>2511</v>
      </c>
      <c r="B329" s="222" t="s">
        <v>79</v>
      </c>
      <c r="C329" s="57">
        <v>1</v>
      </c>
      <c r="D329" s="595">
        <v>1</v>
      </c>
      <c r="E329" s="184" t="s">
        <v>429</v>
      </c>
      <c r="F329" s="200">
        <f>SUM(F331:F341)</f>
        <v>61930.312999999995</v>
      </c>
      <c r="G329" s="200">
        <f>SUM(G331:G341)</f>
        <v>58930.312999999995</v>
      </c>
      <c r="H329" s="210">
        <f>H340+H341</f>
        <v>3000</v>
      </c>
    </row>
    <row r="330" spans="1:8" ht="30" customHeight="1">
      <c r="A330" s="188"/>
      <c r="B330" s="197"/>
      <c r="C330" s="57"/>
      <c r="D330" s="595"/>
      <c r="E330" s="184" t="s">
        <v>697</v>
      </c>
      <c r="F330" s="202"/>
      <c r="G330" s="203"/>
      <c r="H330" s="204"/>
    </row>
    <row r="331" spans="1:8" ht="17.25">
      <c r="A331" s="188"/>
      <c r="B331" s="197"/>
      <c r="C331" s="57"/>
      <c r="D331" s="595"/>
      <c r="E331" s="597" t="s">
        <v>522</v>
      </c>
      <c r="F331" s="199">
        <f t="shared" ref="F331:F339" si="2">G331</f>
        <v>10857.934999999999</v>
      </c>
      <c r="G331" s="200">
        <f>10857.935+10750.114-10750.114</f>
        <v>10857.934999999999</v>
      </c>
      <c r="H331" s="210"/>
    </row>
    <row r="332" spans="1:8" ht="17.25">
      <c r="A332" s="188"/>
      <c r="B332" s="197"/>
      <c r="C332" s="57"/>
      <c r="D332" s="595"/>
      <c r="E332" s="597" t="s">
        <v>529</v>
      </c>
      <c r="F332" s="199">
        <f t="shared" si="2"/>
        <v>6161.8139999999985</v>
      </c>
      <c r="G332" s="200">
        <f>6161.814+17338.6-17338.6</f>
        <v>6161.8139999999985</v>
      </c>
      <c r="H332" s="210"/>
    </row>
    <row r="333" spans="1:8" ht="17.25">
      <c r="A333" s="188"/>
      <c r="B333" s="197"/>
      <c r="C333" s="57"/>
      <c r="D333" s="595"/>
      <c r="E333" s="597" t="s">
        <v>531</v>
      </c>
      <c r="F333" s="199">
        <f t="shared" si="2"/>
        <v>125</v>
      </c>
      <c r="G333" s="200">
        <v>125</v>
      </c>
      <c r="H333" s="210"/>
    </row>
    <row r="334" spans="1:8" ht="17.25">
      <c r="A334" s="188"/>
      <c r="B334" s="197"/>
      <c r="C334" s="57"/>
      <c r="D334" s="595"/>
      <c r="E334" s="597" t="s">
        <v>544</v>
      </c>
      <c r="F334" s="199">
        <f>G334</f>
        <v>968</v>
      </c>
      <c r="G334" s="200">
        <v>968</v>
      </c>
      <c r="H334" s="210"/>
    </row>
    <row r="335" spans="1:8" ht="27">
      <c r="A335" s="188"/>
      <c r="B335" s="197"/>
      <c r="C335" s="57"/>
      <c r="D335" s="595"/>
      <c r="E335" s="597" t="s">
        <v>547</v>
      </c>
      <c r="F335" s="199">
        <f t="shared" si="2"/>
        <v>864</v>
      </c>
      <c r="G335" s="200">
        <v>864</v>
      </c>
      <c r="H335" s="210"/>
    </row>
    <row r="336" spans="1:8" ht="17.25">
      <c r="A336" s="188"/>
      <c r="B336" s="197"/>
      <c r="C336" s="57"/>
      <c r="D336" s="595"/>
      <c r="E336" s="597" t="s">
        <v>551</v>
      </c>
      <c r="F336" s="199">
        <f t="shared" si="2"/>
        <v>9663.7639999999992</v>
      </c>
      <c r="G336" s="200">
        <f>9663.764+11.286-11.286</f>
        <v>9663.7639999999992</v>
      </c>
      <c r="H336" s="210"/>
    </row>
    <row r="337" spans="1:8" ht="17.25">
      <c r="A337" s="188"/>
      <c r="B337" s="197"/>
      <c r="C337" s="57"/>
      <c r="D337" s="595"/>
      <c r="E337" s="597" t="s">
        <v>554</v>
      </c>
      <c r="F337" s="199">
        <f t="shared" si="2"/>
        <v>1900</v>
      </c>
      <c r="G337" s="200">
        <v>1900</v>
      </c>
      <c r="H337" s="210"/>
    </row>
    <row r="338" spans="1:8" ht="17.25">
      <c r="A338" s="188"/>
      <c r="B338" s="197"/>
      <c r="C338" s="57"/>
      <c r="D338" s="595"/>
      <c r="E338" s="597" t="s">
        <v>593</v>
      </c>
      <c r="F338" s="199">
        <f t="shared" si="2"/>
        <v>289.8</v>
      </c>
      <c r="G338" s="200">
        <v>289.8</v>
      </c>
      <c r="H338" s="210"/>
    </row>
    <row r="339" spans="1:8" ht="27">
      <c r="A339" s="188"/>
      <c r="B339" s="197"/>
      <c r="C339" s="57"/>
      <c r="D339" s="595"/>
      <c r="E339" s="611" t="s">
        <v>563</v>
      </c>
      <c r="F339" s="199">
        <f t="shared" si="2"/>
        <v>28100</v>
      </c>
      <c r="G339" s="200">
        <v>28100</v>
      </c>
      <c r="H339" s="210"/>
    </row>
    <row r="340" spans="1:8" ht="17.25">
      <c r="A340" s="188"/>
      <c r="B340" s="197"/>
      <c r="C340" s="57"/>
      <c r="D340" s="595"/>
      <c r="E340" s="597" t="s">
        <v>606</v>
      </c>
      <c r="F340" s="199">
        <f>G340+H340</f>
        <v>2500</v>
      </c>
      <c r="G340" s="200"/>
      <c r="H340" s="210">
        <f>2500-1000+1000</f>
        <v>2500</v>
      </c>
    </row>
    <row r="341" spans="1:8" ht="17.25">
      <c r="A341" s="188"/>
      <c r="B341" s="197"/>
      <c r="C341" s="57"/>
      <c r="D341" s="595"/>
      <c r="E341" s="597" t="s">
        <v>608</v>
      </c>
      <c r="F341" s="199">
        <f>G341+H341</f>
        <v>500</v>
      </c>
      <c r="G341" s="200"/>
      <c r="H341" s="210">
        <f>500+1000-1000</f>
        <v>500</v>
      </c>
    </row>
    <row r="342" spans="1:8" ht="17.25" hidden="1">
      <c r="A342" s="188">
        <v>2520</v>
      </c>
      <c r="B342" s="218" t="s">
        <v>79</v>
      </c>
      <c r="C342" s="54">
        <v>2</v>
      </c>
      <c r="D342" s="594">
        <v>0</v>
      </c>
      <c r="E342" s="190" t="s">
        <v>430</v>
      </c>
      <c r="F342" s="202"/>
      <c r="G342" s="203"/>
      <c r="H342" s="204"/>
    </row>
    <row r="343" spans="1:8" s="56" customFormat="1" ht="10.5" hidden="1" customHeight="1">
      <c r="A343" s="188"/>
      <c r="B343" s="174"/>
      <c r="C343" s="54"/>
      <c r="D343" s="594"/>
      <c r="E343" s="184" t="s">
        <v>235</v>
      </c>
      <c r="F343" s="195"/>
      <c r="G343" s="196"/>
      <c r="H343" s="193"/>
    </row>
    <row r="344" spans="1:8" ht="3.75" hidden="1" customHeight="1">
      <c r="A344" s="188">
        <v>2521</v>
      </c>
      <c r="B344" s="222" t="s">
        <v>79</v>
      </c>
      <c r="C344" s="57">
        <v>2</v>
      </c>
      <c r="D344" s="595">
        <v>1</v>
      </c>
      <c r="E344" s="184" t="s">
        <v>431</v>
      </c>
      <c r="F344" s="202"/>
      <c r="G344" s="203"/>
      <c r="H344" s="204"/>
    </row>
    <row r="345" spans="1:8" ht="27" hidden="1">
      <c r="A345" s="188"/>
      <c r="B345" s="197"/>
      <c r="C345" s="57"/>
      <c r="D345" s="595"/>
      <c r="E345" s="184" t="s">
        <v>697</v>
      </c>
      <c r="F345" s="202"/>
      <c r="G345" s="203"/>
      <c r="H345" s="204"/>
    </row>
    <row r="346" spans="1:8" ht="17.25" hidden="1">
      <c r="A346" s="188"/>
      <c r="B346" s="197"/>
      <c r="C346" s="57"/>
      <c r="D346" s="595"/>
      <c r="E346" s="184" t="s">
        <v>698</v>
      </c>
      <c r="F346" s="202"/>
      <c r="G346" s="203"/>
      <c r="H346" s="204"/>
    </row>
    <row r="347" spans="1:8" ht="17.25" hidden="1">
      <c r="A347" s="188"/>
      <c r="B347" s="197"/>
      <c r="C347" s="57"/>
      <c r="D347" s="595"/>
      <c r="E347" s="184" t="s">
        <v>698</v>
      </c>
      <c r="F347" s="202"/>
      <c r="G347" s="203"/>
      <c r="H347" s="204"/>
    </row>
    <row r="348" spans="1:8" ht="17.25" hidden="1">
      <c r="A348" s="188">
        <v>2530</v>
      </c>
      <c r="B348" s="218" t="s">
        <v>79</v>
      </c>
      <c r="C348" s="54">
        <v>3</v>
      </c>
      <c r="D348" s="594">
        <v>0</v>
      </c>
      <c r="E348" s="190" t="s">
        <v>432</v>
      </c>
      <c r="F348" s="202"/>
      <c r="G348" s="203"/>
      <c r="H348" s="204"/>
    </row>
    <row r="349" spans="1:8" s="56" customFormat="1" ht="10.5" hidden="1" customHeight="1">
      <c r="A349" s="188"/>
      <c r="B349" s="174"/>
      <c r="C349" s="54"/>
      <c r="D349" s="594"/>
      <c r="E349" s="184" t="s">
        <v>235</v>
      </c>
      <c r="F349" s="195"/>
      <c r="G349" s="196"/>
      <c r="H349" s="193"/>
    </row>
    <row r="350" spans="1:8" ht="17.25" hidden="1">
      <c r="A350" s="188">
        <v>3531</v>
      </c>
      <c r="B350" s="222" t="s">
        <v>79</v>
      </c>
      <c r="C350" s="57">
        <v>3</v>
      </c>
      <c r="D350" s="595">
        <v>1</v>
      </c>
      <c r="E350" s="184" t="s">
        <v>432</v>
      </c>
      <c r="F350" s="202"/>
      <c r="G350" s="203"/>
      <c r="H350" s="204"/>
    </row>
    <row r="351" spans="1:8" ht="27" hidden="1">
      <c r="A351" s="188"/>
      <c r="B351" s="197"/>
      <c r="C351" s="57"/>
      <c r="D351" s="595"/>
      <c r="E351" s="184" t="s">
        <v>697</v>
      </c>
      <c r="F351" s="202"/>
      <c r="G351" s="203"/>
      <c r="H351" s="204"/>
    </row>
    <row r="352" spans="1:8" ht="17.25" hidden="1">
      <c r="A352" s="188"/>
      <c r="B352" s="197"/>
      <c r="C352" s="57"/>
      <c r="D352" s="595"/>
      <c r="E352" s="184" t="s">
        <v>698</v>
      </c>
      <c r="F352" s="202"/>
      <c r="G352" s="203"/>
      <c r="H352" s="204"/>
    </row>
    <row r="353" spans="1:8" ht="17.25" hidden="1">
      <c r="A353" s="188"/>
      <c r="B353" s="197"/>
      <c r="C353" s="57"/>
      <c r="D353" s="595"/>
      <c r="E353" s="184" t="s">
        <v>698</v>
      </c>
      <c r="F353" s="202"/>
      <c r="G353" s="203"/>
      <c r="H353" s="204"/>
    </row>
    <row r="354" spans="1:8" ht="19.5" hidden="1" customHeight="1">
      <c r="A354" s="188">
        <v>2540</v>
      </c>
      <c r="B354" s="218" t="s">
        <v>79</v>
      </c>
      <c r="C354" s="54">
        <v>4</v>
      </c>
      <c r="D354" s="594">
        <v>0</v>
      </c>
      <c r="E354" s="190" t="s">
        <v>433</v>
      </c>
      <c r="F354" s="202"/>
      <c r="G354" s="203"/>
      <c r="H354" s="204"/>
    </row>
    <row r="355" spans="1:8" s="56" customFormat="1" ht="10.5" hidden="1" customHeight="1">
      <c r="A355" s="188"/>
      <c r="B355" s="174"/>
      <c r="C355" s="54"/>
      <c r="D355" s="594"/>
      <c r="E355" s="184" t="s">
        <v>235</v>
      </c>
      <c r="F355" s="195"/>
      <c r="G355" s="196"/>
      <c r="H355" s="193"/>
    </row>
    <row r="356" spans="1:8" ht="17.25" hidden="1" customHeight="1">
      <c r="A356" s="188">
        <v>2541</v>
      </c>
      <c r="B356" s="222" t="s">
        <v>79</v>
      </c>
      <c r="C356" s="57">
        <v>4</v>
      </c>
      <c r="D356" s="595">
        <v>1</v>
      </c>
      <c r="E356" s="184" t="s">
        <v>433</v>
      </c>
      <c r="F356" s="202"/>
      <c r="G356" s="203"/>
      <c r="H356" s="204"/>
    </row>
    <row r="357" spans="1:8" ht="27" hidden="1">
      <c r="A357" s="188"/>
      <c r="B357" s="197"/>
      <c r="C357" s="57"/>
      <c r="D357" s="595"/>
      <c r="E357" s="184" t="s">
        <v>697</v>
      </c>
      <c r="F357" s="202"/>
      <c r="G357" s="203"/>
      <c r="H357" s="204"/>
    </row>
    <row r="358" spans="1:8" ht="17.25" hidden="1">
      <c r="A358" s="188"/>
      <c r="B358" s="197"/>
      <c r="C358" s="57"/>
      <c r="D358" s="595"/>
      <c r="E358" s="184" t="s">
        <v>698</v>
      </c>
      <c r="F358" s="202"/>
      <c r="G358" s="203"/>
      <c r="H358" s="204"/>
    </row>
    <row r="359" spans="1:8" ht="32.25" hidden="1" customHeight="1">
      <c r="A359" s="188">
        <v>2550</v>
      </c>
      <c r="B359" s="218" t="s">
        <v>79</v>
      </c>
      <c r="C359" s="54">
        <v>5</v>
      </c>
      <c r="D359" s="594">
        <v>0</v>
      </c>
      <c r="E359" s="190" t="s">
        <v>434</v>
      </c>
      <c r="F359" s="202"/>
      <c r="G359" s="203"/>
      <c r="H359" s="204"/>
    </row>
    <row r="360" spans="1:8" s="56" customFormat="1" ht="10.5" hidden="1" customHeight="1">
      <c r="A360" s="188"/>
      <c r="B360" s="174"/>
      <c r="C360" s="54"/>
      <c r="D360" s="594"/>
      <c r="E360" s="184" t="s">
        <v>235</v>
      </c>
      <c r="F360" s="195"/>
      <c r="G360" s="196"/>
      <c r="H360" s="193"/>
    </row>
    <row r="361" spans="1:8" ht="27" hidden="1">
      <c r="A361" s="188">
        <v>2551</v>
      </c>
      <c r="B361" s="222" t="s">
        <v>79</v>
      </c>
      <c r="C361" s="57">
        <v>5</v>
      </c>
      <c r="D361" s="595">
        <v>1</v>
      </c>
      <c r="E361" s="184" t="s">
        <v>434</v>
      </c>
      <c r="F361" s="202"/>
      <c r="G361" s="203"/>
      <c r="H361" s="204"/>
    </row>
    <row r="362" spans="1:8" ht="27" hidden="1">
      <c r="A362" s="188"/>
      <c r="B362" s="197"/>
      <c r="C362" s="57"/>
      <c r="D362" s="595"/>
      <c r="E362" s="184" t="s">
        <v>697</v>
      </c>
      <c r="F362" s="202"/>
      <c r="G362" s="203"/>
      <c r="H362" s="204"/>
    </row>
    <row r="363" spans="1:8" ht="17.25" hidden="1">
      <c r="A363" s="188"/>
      <c r="B363" s="197"/>
      <c r="C363" s="57"/>
      <c r="D363" s="595"/>
      <c r="E363" s="184" t="s">
        <v>698</v>
      </c>
      <c r="F363" s="202"/>
      <c r="G363" s="203"/>
      <c r="H363" s="204"/>
    </row>
    <row r="364" spans="1:8" ht="17.25" hidden="1">
      <c r="A364" s="188"/>
      <c r="B364" s="197"/>
      <c r="C364" s="57"/>
      <c r="D364" s="595"/>
      <c r="E364" s="184" t="s">
        <v>698</v>
      </c>
      <c r="F364" s="202"/>
      <c r="G364" s="203"/>
      <c r="H364" s="204"/>
    </row>
    <row r="365" spans="1:8" ht="27">
      <c r="A365" s="188">
        <v>2560</v>
      </c>
      <c r="B365" s="218" t="s">
        <v>79</v>
      </c>
      <c r="C365" s="54">
        <v>6</v>
      </c>
      <c r="D365" s="594">
        <v>0</v>
      </c>
      <c r="E365" s="190" t="s">
        <v>435</v>
      </c>
      <c r="F365" s="200">
        <f>F369</f>
        <v>8000</v>
      </c>
      <c r="G365" s="200">
        <f>G369</f>
        <v>8000</v>
      </c>
      <c r="H365" s="204"/>
    </row>
    <row r="366" spans="1:8" s="56" customFormat="1" ht="13.5" customHeight="1">
      <c r="A366" s="188"/>
      <c r="B366" s="174"/>
      <c r="C366" s="54"/>
      <c r="D366" s="594"/>
      <c r="E366" s="184" t="s">
        <v>235</v>
      </c>
      <c r="F366" s="208"/>
      <c r="G366" s="192"/>
      <c r="H366" s="193"/>
    </row>
    <row r="367" spans="1:8" ht="27">
      <c r="A367" s="188">
        <v>2561</v>
      </c>
      <c r="B367" s="222" t="s">
        <v>79</v>
      </c>
      <c r="C367" s="57">
        <v>6</v>
      </c>
      <c r="D367" s="595">
        <v>1</v>
      </c>
      <c r="E367" s="184" t="s">
        <v>435</v>
      </c>
      <c r="F367" s="199"/>
      <c r="G367" s="200"/>
      <c r="H367" s="204"/>
    </row>
    <row r="368" spans="1:8" ht="30.75" customHeight="1">
      <c r="A368" s="188"/>
      <c r="B368" s="197"/>
      <c r="C368" s="57"/>
      <c r="D368" s="595"/>
      <c r="E368" s="184" t="s">
        <v>697</v>
      </c>
      <c r="F368" s="199"/>
      <c r="G368" s="200"/>
      <c r="H368" s="204"/>
    </row>
    <row r="369" spans="1:8" ht="16.5" customHeight="1">
      <c r="A369" s="188"/>
      <c r="B369" s="197"/>
      <c r="C369" s="57"/>
      <c r="D369" s="595"/>
      <c r="E369" s="597" t="s">
        <v>529</v>
      </c>
      <c r="F369" s="199">
        <f>G369</f>
        <v>8000</v>
      </c>
      <c r="G369" s="200">
        <v>8000</v>
      </c>
      <c r="H369" s="204"/>
    </row>
    <row r="370" spans="1:8" ht="17.25" hidden="1">
      <c r="A370" s="188"/>
      <c r="B370" s="197"/>
      <c r="C370" s="57"/>
      <c r="D370" s="595"/>
      <c r="E370" s="184" t="s">
        <v>698</v>
      </c>
      <c r="F370" s="202"/>
      <c r="G370" s="203"/>
      <c r="H370" s="204"/>
    </row>
    <row r="371" spans="1:8" s="55" customFormat="1" ht="64.5" customHeight="1">
      <c r="A371" s="212">
        <v>2600</v>
      </c>
      <c r="B371" s="218" t="s">
        <v>80</v>
      </c>
      <c r="C371" s="54">
        <v>0</v>
      </c>
      <c r="D371" s="594">
        <v>0</v>
      </c>
      <c r="E371" s="219" t="s">
        <v>703</v>
      </c>
      <c r="F371" s="221">
        <f>F373+F380+F386+F396+F403+F409</f>
        <v>104147.75200000001</v>
      </c>
      <c r="G371" s="221">
        <f>G373+G380+G386+G396+G403+G409</f>
        <v>58958.299999999996</v>
      </c>
      <c r="H371" s="215">
        <f>H373+H396+H386</f>
        <v>45189.451999999997</v>
      </c>
    </row>
    <row r="372" spans="1:8" ht="15.75" customHeight="1">
      <c r="A372" s="183"/>
      <c r="B372" s="174"/>
      <c r="C372" s="589"/>
      <c r="D372" s="590"/>
      <c r="E372" s="184" t="s">
        <v>334</v>
      </c>
      <c r="F372" s="185"/>
      <c r="G372" s="186"/>
      <c r="H372" s="187"/>
    </row>
    <row r="373" spans="1:8" ht="17.25">
      <c r="A373" s="188">
        <v>2610</v>
      </c>
      <c r="B373" s="218" t="s">
        <v>80</v>
      </c>
      <c r="C373" s="54">
        <v>1</v>
      </c>
      <c r="D373" s="594">
        <v>0</v>
      </c>
      <c r="E373" s="190" t="s">
        <v>437</v>
      </c>
      <c r="F373" s="199">
        <f>H373</f>
        <v>23916.973999999998</v>
      </c>
      <c r="G373" s="200"/>
      <c r="H373" s="210">
        <f>H377+H378+H379</f>
        <v>23916.973999999998</v>
      </c>
    </row>
    <row r="374" spans="1:8" s="56" customFormat="1" ht="13.5" customHeight="1">
      <c r="A374" s="188"/>
      <c r="B374" s="174"/>
      <c r="C374" s="54"/>
      <c r="D374" s="594"/>
      <c r="E374" s="184" t="s">
        <v>235</v>
      </c>
      <c r="F374" s="208"/>
      <c r="G374" s="192"/>
      <c r="H374" s="209"/>
    </row>
    <row r="375" spans="1:8" ht="17.25">
      <c r="A375" s="188">
        <v>2611</v>
      </c>
      <c r="B375" s="222" t="s">
        <v>80</v>
      </c>
      <c r="C375" s="57">
        <v>1</v>
      </c>
      <c r="D375" s="595">
        <v>1</v>
      </c>
      <c r="E375" s="184" t="s">
        <v>438</v>
      </c>
      <c r="F375" s="199"/>
      <c r="G375" s="200"/>
      <c r="H375" s="210"/>
    </row>
    <row r="376" spans="1:8" ht="28.5" customHeight="1">
      <c r="A376" s="188"/>
      <c r="B376" s="197"/>
      <c r="C376" s="57"/>
      <c r="D376" s="595"/>
      <c r="E376" s="184" t="s">
        <v>697</v>
      </c>
      <c r="F376" s="199"/>
      <c r="G376" s="200"/>
      <c r="H376" s="210"/>
    </row>
    <row r="377" spans="1:8" ht="17.25">
      <c r="A377" s="188"/>
      <c r="B377" s="197"/>
      <c r="C377" s="57"/>
      <c r="D377" s="595"/>
      <c r="E377" s="597" t="s">
        <v>605</v>
      </c>
      <c r="F377" s="199">
        <f>H377</f>
        <v>23916.973999999998</v>
      </c>
      <c r="G377" s="200"/>
      <c r="H377" s="210">
        <v>23916.973999999998</v>
      </c>
    </row>
    <row r="378" spans="1:8" ht="17.25">
      <c r="A378" s="188"/>
      <c r="B378" s="197"/>
      <c r="C378" s="57"/>
      <c r="D378" s="595"/>
      <c r="E378" s="597" t="s">
        <v>608</v>
      </c>
      <c r="F378" s="202">
        <f>H378</f>
        <v>0</v>
      </c>
      <c r="G378" s="203"/>
      <c r="H378" s="204"/>
    </row>
    <row r="379" spans="1:8" ht="17.25">
      <c r="A379" s="188"/>
      <c r="B379" s="197"/>
      <c r="C379" s="57"/>
      <c r="D379" s="595"/>
      <c r="E379" s="612" t="s">
        <v>612</v>
      </c>
      <c r="F379" s="202">
        <f>H379</f>
        <v>0</v>
      </c>
      <c r="G379" s="203"/>
      <c r="H379" s="204"/>
    </row>
    <row r="380" spans="1:8" ht="17.25" hidden="1">
      <c r="A380" s="188">
        <v>2620</v>
      </c>
      <c r="B380" s="218" t="s">
        <v>80</v>
      </c>
      <c r="C380" s="54">
        <v>2</v>
      </c>
      <c r="D380" s="594">
        <v>0</v>
      </c>
      <c r="E380" s="190" t="s">
        <v>439</v>
      </c>
      <c r="F380" s="202"/>
      <c r="G380" s="203"/>
      <c r="H380" s="204"/>
    </row>
    <row r="381" spans="1:8" s="56" customFormat="1" ht="10.5" hidden="1" customHeight="1">
      <c r="A381" s="188"/>
      <c r="B381" s="174"/>
      <c r="C381" s="54"/>
      <c r="D381" s="594"/>
      <c r="E381" s="184" t="s">
        <v>235</v>
      </c>
      <c r="F381" s="195"/>
      <c r="G381" s="196"/>
      <c r="H381" s="193"/>
    </row>
    <row r="382" spans="1:8" ht="17.25" hidden="1">
      <c r="A382" s="188">
        <v>2621</v>
      </c>
      <c r="B382" s="222" t="s">
        <v>80</v>
      </c>
      <c r="C382" s="57">
        <v>2</v>
      </c>
      <c r="D382" s="595">
        <v>1</v>
      </c>
      <c r="E382" s="184" t="s">
        <v>439</v>
      </c>
      <c r="F382" s="202"/>
      <c r="G382" s="203"/>
      <c r="H382" s="204"/>
    </row>
    <row r="383" spans="1:8" ht="27" hidden="1">
      <c r="A383" s="188"/>
      <c r="B383" s="197"/>
      <c r="C383" s="57"/>
      <c r="D383" s="595"/>
      <c r="E383" s="184" t="s">
        <v>697</v>
      </c>
      <c r="F383" s="202"/>
      <c r="G383" s="203"/>
      <c r="H383" s="204"/>
    </row>
    <row r="384" spans="1:8" ht="17.25" hidden="1">
      <c r="A384" s="188"/>
      <c r="B384" s="197"/>
      <c r="C384" s="57"/>
      <c r="D384" s="595"/>
      <c r="E384" s="184" t="s">
        <v>698</v>
      </c>
      <c r="F384" s="202"/>
      <c r="G384" s="203"/>
      <c r="H384" s="204"/>
    </row>
    <row r="385" spans="1:11" ht="17.25" hidden="1">
      <c r="A385" s="188"/>
      <c r="B385" s="197"/>
      <c r="C385" s="57"/>
      <c r="D385" s="595"/>
      <c r="E385" s="184" t="s">
        <v>698</v>
      </c>
      <c r="F385" s="202"/>
      <c r="G385" s="203"/>
      <c r="H385" s="204"/>
    </row>
    <row r="386" spans="1:11" ht="17.25">
      <c r="A386" s="188">
        <v>2630</v>
      </c>
      <c r="B386" s="218" t="s">
        <v>80</v>
      </c>
      <c r="C386" s="54">
        <v>3</v>
      </c>
      <c r="D386" s="594">
        <v>0</v>
      </c>
      <c r="E386" s="190" t="s">
        <v>440</v>
      </c>
      <c r="F386" s="199">
        <f>G386+H386</f>
        <v>20426.813000000002</v>
      </c>
      <c r="G386" s="200">
        <f>G388</f>
        <v>4280.2250000000004</v>
      </c>
      <c r="H386" s="204">
        <f>H388</f>
        <v>16146.588</v>
      </c>
    </row>
    <row r="387" spans="1:11" s="56" customFormat="1" ht="13.5" customHeight="1">
      <c r="A387" s="188"/>
      <c r="B387" s="174"/>
      <c r="C387" s="54"/>
      <c r="D387" s="594"/>
      <c r="E387" s="184" t="s">
        <v>235</v>
      </c>
      <c r="F387" s="208"/>
      <c r="G387" s="196"/>
      <c r="H387" s="193"/>
    </row>
    <row r="388" spans="1:11" ht="17.25">
      <c r="A388" s="188">
        <v>2631</v>
      </c>
      <c r="B388" s="222" t="s">
        <v>80</v>
      </c>
      <c r="C388" s="57">
        <v>3</v>
      </c>
      <c r="D388" s="595">
        <v>1</v>
      </c>
      <c r="E388" s="184" t="s">
        <v>441</v>
      </c>
      <c r="F388" s="200">
        <f>F390+F392+F393+F394+F391+F395</f>
        <v>20426.813000000002</v>
      </c>
      <c r="G388" s="200">
        <f>G390+G392+G393+G394+G391</f>
        <v>4280.2250000000004</v>
      </c>
      <c r="H388" s="204">
        <f>H395</f>
        <v>16146.588</v>
      </c>
      <c r="K388" s="601"/>
    </row>
    <row r="389" spans="1:11" ht="27">
      <c r="A389" s="188"/>
      <c r="B389" s="197"/>
      <c r="C389" s="57"/>
      <c r="D389" s="595"/>
      <c r="E389" s="184" t="s">
        <v>697</v>
      </c>
      <c r="F389" s="202"/>
      <c r="G389" s="203"/>
      <c r="H389" s="204"/>
    </row>
    <row r="390" spans="1:11" ht="17.25">
      <c r="A390" s="188"/>
      <c r="B390" s="197"/>
      <c r="C390" s="57"/>
      <c r="D390" s="595"/>
      <c r="E390" s="597" t="s">
        <v>544</v>
      </c>
      <c r="F390" s="199">
        <f>G390</f>
        <v>960</v>
      </c>
      <c r="G390" s="200">
        <v>960</v>
      </c>
      <c r="H390" s="210"/>
    </row>
    <row r="391" spans="1:11" ht="15.75" customHeight="1">
      <c r="A391" s="188"/>
      <c r="B391" s="197"/>
      <c r="C391" s="57"/>
      <c r="D391" s="595"/>
      <c r="E391" s="597" t="s">
        <v>546</v>
      </c>
      <c r="F391" s="199">
        <f>G391</f>
        <v>1480</v>
      </c>
      <c r="G391" s="200">
        <f>500+980</f>
        <v>1480</v>
      </c>
      <c r="H391" s="210"/>
    </row>
    <row r="392" spans="1:11" ht="17.25">
      <c r="A392" s="188"/>
      <c r="B392" s="197"/>
      <c r="C392" s="57"/>
      <c r="D392" s="595"/>
      <c r="E392" s="597" t="s">
        <v>551</v>
      </c>
      <c r="F392" s="199">
        <f>G392</f>
        <v>800.02499999999998</v>
      </c>
      <c r="G392" s="200">
        <v>800.02499999999998</v>
      </c>
      <c r="H392" s="210"/>
    </row>
    <row r="393" spans="1:11" ht="17.25">
      <c r="A393" s="188"/>
      <c r="B393" s="197"/>
      <c r="C393" s="57"/>
      <c r="D393" s="595"/>
      <c r="E393" s="597" t="s">
        <v>555</v>
      </c>
      <c r="F393" s="199">
        <f>G393</f>
        <v>1000</v>
      </c>
      <c r="G393" s="200">
        <v>1000</v>
      </c>
      <c r="H393" s="210"/>
    </row>
    <row r="394" spans="1:11" ht="17.25">
      <c r="A394" s="188"/>
      <c r="B394" s="197"/>
      <c r="C394" s="57"/>
      <c r="D394" s="595"/>
      <c r="E394" s="597" t="s">
        <v>593</v>
      </c>
      <c r="F394" s="199">
        <f>G394</f>
        <v>40.200000000000003</v>
      </c>
      <c r="G394" s="200">
        <f>24+3+7.2+6</f>
        <v>40.200000000000003</v>
      </c>
      <c r="H394" s="210"/>
    </row>
    <row r="395" spans="1:11" ht="17.25">
      <c r="A395" s="188"/>
      <c r="B395" s="197"/>
      <c r="C395" s="57"/>
      <c r="D395" s="595"/>
      <c r="E395" s="597" t="s">
        <v>796</v>
      </c>
      <c r="F395" s="199">
        <f>G395+H395</f>
        <v>16146.588</v>
      </c>
      <c r="G395" s="200"/>
      <c r="H395" s="210">
        <f>16146.588+2125.912-2125.912</f>
        <v>16146.588</v>
      </c>
    </row>
    <row r="396" spans="1:11" ht="17.25">
      <c r="A396" s="188">
        <v>2640</v>
      </c>
      <c r="B396" s="218" t="s">
        <v>80</v>
      </c>
      <c r="C396" s="54">
        <v>4</v>
      </c>
      <c r="D396" s="594">
        <v>0</v>
      </c>
      <c r="E396" s="190" t="s">
        <v>442</v>
      </c>
      <c r="F396" s="200">
        <f>F398</f>
        <v>45725.864999999998</v>
      </c>
      <c r="G396" s="200">
        <f>G398</f>
        <v>40599.974999999999</v>
      </c>
      <c r="H396" s="210">
        <f>H398</f>
        <v>5125.8900000000003</v>
      </c>
    </row>
    <row r="397" spans="1:11" s="56" customFormat="1" ht="13.5" customHeight="1">
      <c r="A397" s="188"/>
      <c r="B397" s="174"/>
      <c r="C397" s="54"/>
      <c r="D397" s="594"/>
      <c r="E397" s="184" t="s">
        <v>235</v>
      </c>
      <c r="F397" s="195"/>
      <c r="G397" s="196"/>
      <c r="H397" s="193"/>
    </row>
    <row r="398" spans="1:11" ht="17.25">
      <c r="A398" s="188">
        <v>2641</v>
      </c>
      <c r="B398" s="222" t="s">
        <v>80</v>
      </c>
      <c r="C398" s="57">
        <v>4</v>
      </c>
      <c r="D398" s="595">
        <v>1</v>
      </c>
      <c r="E398" s="184" t="s">
        <v>443</v>
      </c>
      <c r="F398" s="200">
        <f>F400+F401+F402</f>
        <v>45725.864999999998</v>
      </c>
      <c r="G398" s="200">
        <f>G400</f>
        <v>40599.974999999999</v>
      </c>
      <c r="H398" s="210">
        <f>H401+H402</f>
        <v>5125.8900000000003</v>
      </c>
    </row>
    <row r="399" spans="1:11" ht="29.25" customHeight="1">
      <c r="A399" s="188"/>
      <c r="B399" s="197"/>
      <c r="C399" s="57"/>
      <c r="D399" s="595"/>
      <c r="E399" s="184" t="s">
        <v>697</v>
      </c>
      <c r="F399" s="199"/>
      <c r="G399" s="200"/>
      <c r="H399" s="210"/>
    </row>
    <row r="400" spans="1:11" ht="17.25">
      <c r="A400" s="188"/>
      <c r="B400" s="197"/>
      <c r="C400" s="57"/>
      <c r="D400" s="595"/>
      <c r="E400" s="602" t="s">
        <v>528</v>
      </c>
      <c r="F400" s="199">
        <f>G400+H400</f>
        <v>40599.974999999999</v>
      </c>
      <c r="G400" s="200">
        <v>40599.974999999999</v>
      </c>
      <c r="H400" s="210"/>
    </row>
    <row r="401" spans="1:8" ht="17.25">
      <c r="A401" s="188"/>
      <c r="B401" s="197"/>
      <c r="C401" s="57"/>
      <c r="D401" s="595"/>
      <c r="E401" s="597" t="s">
        <v>605</v>
      </c>
      <c r="F401" s="199">
        <f>G401+H401</f>
        <v>4825.8900000000003</v>
      </c>
      <c r="G401" s="200"/>
      <c r="H401" s="210">
        <f>4825.89-2125.912+2125.912</f>
        <v>4825.8900000000003</v>
      </c>
    </row>
    <row r="402" spans="1:8" ht="17.25">
      <c r="A402" s="188"/>
      <c r="B402" s="197"/>
      <c r="C402" s="57"/>
      <c r="D402" s="595"/>
      <c r="E402" s="612" t="s">
        <v>612</v>
      </c>
      <c r="F402" s="199">
        <f>G402+H402</f>
        <v>300</v>
      </c>
      <c r="G402" s="200"/>
      <c r="H402" s="210">
        <v>300</v>
      </c>
    </row>
    <row r="403" spans="1:8" ht="40.5" hidden="1">
      <c r="A403" s="188">
        <v>2650</v>
      </c>
      <c r="B403" s="218" t="s">
        <v>80</v>
      </c>
      <c r="C403" s="54">
        <v>5</v>
      </c>
      <c r="D403" s="594">
        <v>0</v>
      </c>
      <c r="E403" s="190" t="s">
        <v>444</v>
      </c>
      <c r="F403" s="202"/>
      <c r="G403" s="203"/>
      <c r="H403" s="204"/>
    </row>
    <row r="404" spans="1:8" s="56" customFormat="1" ht="14.25" hidden="1" customHeight="1">
      <c r="A404" s="188"/>
      <c r="B404" s="174"/>
      <c r="C404" s="54"/>
      <c r="D404" s="594"/>
      <c r="E404" s="184" t="s">
        <v>235</v>
      </c>
      <c r="F404" s="195"/>
      <c r="G404" s="196"/>
      <c r="H404" s="193"/>
    </row>
    <row r="405" spans="1:8" ht="44.25" hidden="1" customHeight="1">
      <c r="A405" s="188">
        <v>2651</v>
      </c>
      <c r="B405" s="222" t="s">
        <v>80</v>
      </c>
      <c r="C405" s="57">
        <v>5</v>
      </c>
      <c r="D405" s="595">
        <v>1</v>
      </c>
      <c r="E405" s="184" t="s">
        <v>444</v>
      </c>
      <c r="F405" s="202"/>
      <c r="G405" s="203"/>
      <c r="H405" s="204"/>
    </row>
    <row r="406" spans="1:8" ht="29.25" hidden="1" customHeight="1">
      <c r="A406" s="188"/>
      <c r="B406" s="197"/>
      <c r="C406" s="57"/>
      <c r="D406" s="595"/>
      <c r="E406" s="184" t="s">
        <v>697</v>
      </c>
      <c r="F406" s="202"/>
      <c r="G406" s="203"/>
      <c r="H406" s="204"/>
    </row>
    <row r="407" spans="1:8" ht="17.25" hidden="1">
      <c r="A407" s="188"/>
      <c r="B407" s="197"/>
      <c r="C407" s="57"/>
      <c r="D407" s="595"/>
      <c r="E407" s="184" t="s">
        <v>698</v>
      </c>
      <c r="F407" s="202"/>
      <c r="G407" s="203"/>
      <c r="H407" s="204"/>
    </row>
    <row r="408" spans="1:8" ht="17.25" hidden="1">
      <c r="A408" s="188"/>
      <c r="B408" s="197"/>
      <c r="C408" s="57"/>
      <c r="D408" s="595"/>
      <c r="E408" s="184" t="s">
        <v>698</v>
      </c>
      <c r="F408" s="202"/>
      <c r="G408" s="203"/>
      <c r="H408" s="204"/>
    </row>
    <row r="409" spans="1:8" ht="27">
      <c r="A409" s="188">
        <v>2660</v>
      </c>
      <c r="B409" s="218" t="s">
        <v>80</v>
      </c>
      <c r="C409" s="54">
        <v>6</v>
      </c>
      <c r="D409" s="594">
        <v>0</v>
      </c>
      <c r="E409" s="190" t="s">
        <v>445</v>
      </c>
      <c r="F409" s="202">
        <f>F411</f>
        <v>14078.099999999999</v>
      </c>
      <c r="G409" s="202">
        <f>G411</f>
        <v>14078.099999999999</v>
      </c>
      <c r="H409" s="204"/>
    </row>
    <row r="410" spans="1:8" s="56" customFormat="1" ht="10.5" customHeight="1">
      <c r="A410" s="188"/>
      <c r="B410" s="174"/>
      <c r="C410" s="54"/>
      <c r="D410" s="594"/>
      <c r="E410" s="184" t="s">
        <v>235</v>
      </c>
      <c r="F410" s="195"/>
      <c r="G410" s="196"/>
      <c r="H410" s="193"/>
    </row>
    <row r="411" spans="1:8" ht="31.5" customHeight="1">
      <c r="A411" s="188">
        <v>2661</v>
      </c>
      <c r="B411" s="222" t="s">
        <v>80</v>
      </c>
      <c r="C411" s="57">
        <v>6</v>
      </c>
      <c r="D411" s="595">
        <v>1</v>
      </c>
      <c r="E411" s="184" t="s">
        <v>445</v>
      </c>
      <c r="F411" s="202">
        <f>F413</f>
        <v>14078.099999999999</v>
      </c>
      <c r="G411" s="202">
        <f>G413</f>
        <v>14078.099999999999</v>
      </c>
      <c r="H411" s="204"/>
    </row>
    <row r="412" spans="1:8" ht="30" customHeight="1">
      <c r="A412" s="188"/>
      <c r="B412" s="197"/>
      <c r="C412" s="57"/>
      <c r="D412" s="595"/>
      <c r="E412" s="184" t="s">
        <v>697</v>
      </c>
      <c r="F412" s="202"/>
      <c r="G412" s="203"/>
      <c r="H412" s="204"/>
    </row>
    <row r="413" spans="1:8" ht="26.25" customHeight="1">
      <c r="A413" s="188"/>
      <c r="B413" s="197"/>
      <c r="C413" s="57"/>
      <c r="D413" s="595"/>
      <c r="E413" s="597" t="s">
        <v>563</v>
      </c>
      <c r="F413" s="202">
        <f>G413</f>
        <v>14078.099999999999</v>
      </c>
      <c r="G413" s="203">
        <f>17878.1-3800</f>
        <v>14078.099999999999</v>
      </c>
      <c r="H413" s="204"/>
    </row>
    <row r="414" spans="1:8" ht="17.25" hidden="1">
      <c r="A414" s="188"/>
      <c r="B414" s="197"/>
      <c r="C414" s="57"/>
      <c r="D414" s="595"/>
      <c r="E414" s="184" t="s">
        <v>698</v>
      </c>
      <c r="F414" s="202"/>
      <c r="G414" s="203"/>
      <c r="H414" s="204"/>
    </row>
    <row r="415" spans="1:8" s="55" customFormat="1" ht="45" customHeight="1">
      <c r="A415" s="212">
        <v>2700</v>
      </c>
      <c r="B415" s="218" t="s">
        <v>81</v>
      </c>
      <c r="C415" s="54">
        <v>0</v>
      </c>
      <c r="D415" s="594">
        <v>0</v>
      </c>
      <c r="E415" s="219" t="s">
        <v>704</v>
      </c>
      <c r="F415" s="220"/>
      <c r="G415" s="221"/>
      <c r="H415" s="215"/>
    </row>
    <row r="416" spans="1:8" ht="11.25" hidden="1" customHeight="1">
      <c r="A416" s="183"/>
      <c r="B416" s="174"/>
      <c r="C416" s="589"/>
      <c r="D416" s="590"/>
      <c r="E416" s="184" t="s">
        <v>334</v>
      </c>
      <c r="F416" s="185"/>
      <c r="G416" s="186"/>
      <c r="H416" s="187"/>
    </row>
    <row r="417" spans="1:8" ht="0.75" hidden="1" customHeight="1">
      <c r="A417" s="188">
        <v>2710</v>
      </c>
      <c r="B417" s="218" t="s">
        <v>81</v>
      </c>
      <c r="C417" s="54">
        <v>1</v>
      </c>
      <c r="D417" s="594">
        <v>0</v>
      </c>
      <c r="E417" s="190" t="s">
        <v>447</v>
      </c>
      <c r="F417" s="202"/>
      <c r="G417" s="203"/>
      <c r="H417" s="204"/>
    </row>
    <row r="418" spans="1:8" s="56" customFormat="1" ht="10.5" hidden="1" customHeight="1">
      <c r="A418" s="188"/>
      <c r="B418" s="174"/>
      <c r="C418" s="54"/>
      <c r="D418" s="594"/>
      <c r="E418" s="184" t="s">
        <v>235</v>
      </c>
      <c r="F418" s="195"/>
      <c r="G418" s="196"/>
      <c r="H418" s="193"/>
    </row>
    <row r="419" spans="1:8" ht="0.75" hidden="1" customHeight="1">
      <c r="A419" s="188">
        <v>2711</v>
      </c>
      <c r="B419" s="222" t="s">
        <v>81</v>
      </c>
      <c r="C419" s="57">
        <v>1</v>
      </c>
      <c r="D419" s="595">
        <v>1</v>
      </c>
      <c r="E419" s="184" t="s">
        <v>448</v>
      </c>
      <c r="F419" s="202"/>
      <c r="G419" s="203"/>
      <c r="H419" s="204"/>
    </row>
    <row r="420" spans="1:8" ht="27" hidden="1">
      <c r="A420" s="188"/>
      <c r="B420" s="197"/>
      <c r="C420" s="57"/>
      <c r="D420" s="595"/>
      <c r="E420" s="184" t="s">
        <v>697</v>
      </c>
      <c r="F420" s="202"/>
      <c r="G420" s="203"/>
      <c r="H420" s="204"/>
    </row>
    <row r="421" spans="1:8" ht="17.25" hidden="1">
      <c r="A421" s="188"/>
      <c r="B421" s="197"/>
      <c r="C421" s="57"/>
      <c r="D421" s="595"/>
      <c r="E421" s="184" t="s">
        <v>698</v>
      </c>
      <c r="F421" s="202"/>
      <c r="G421" s="203"/>
      <c r="H421" s="204"/>
    </row>
    <row r="422" spans="1:8" ht="17.25" hidden="1">
      <c r="A422" s="188"/>
      <c r="B422" s="197"/>
      <c r="C422" s="57"/>
      <c r="D422" s="595"/>
      <c r="E422" s="184" t="s">
        <v>698</v>
      </c>
      <c r="F422" s="202"/>
      <c r="G422" s="203"/>
      <c r="H422" s="204"/>
    </row>
    <row r="423" spans="1:8" ht="17.25" hidden="1">
      <c r="A423" s="188">
        <v>2712</v>
      </c>
      <c r="B423" s="222" t="s">
        <v>81</v>
      </c>
      <c r="C423" s="57">
        <v>1</v>
      </c>
      <c r="D423" s="595">
        <v>2</v>
      </c>
      <c r="E423" s="184" t="s">
        <v>449</v>
      </c>
      <c r="F423" s="202"/>
      <c r="G423" s="203"/>
      <c r="H423" s="204"/>
    </row>
    <row r="424" spans="1:8" ht="27" hidden="1">
      <c r="A424" s="188"/>
      <c r="B424" s="197"/>
      <c r="C424" s="57"/>
      <c r="D424" s="595"/>
      <c r="E424" s="184" t="s">
        <v>697</v>
      </c>
      <c r="F424" s="202"/>
      <c r="G424" s="203"/>
      <c r="H424" s="204"/>
    </row>
    <row r="425" spans="1:8" ht="17.25" hidden="1">
      <c r="A425" s="188"/>
      <c r="B425" s="197"/>
      <c r="C425" s="57"/>
      <c r="D425" s="595"/>
      <c r="E425" s="184" t="s">
        <v>698</v>
      </c>
      <c r="F425" s="202"/>
      <c r="G425" s="203"/>
      <c r="H425" s="204"/>
    </row>
    <row r="426" spans="1:8" ht="17.25" hidden="1">
      <c r="A426" s="188"/>
      <c r="B426" s="197"/>
      <c r="C426" s="57"/>
      <c r="D426" s="595"/>
      <c r="E426" s="184" t="s">
        <v>698</v>
      </c>
      <c r="F426" s="202"/>
      <c r="G426" s="203"/>
      <c r="H426" s="204"/>
    </row>
    <row r="427" spans="1:8" ht="17.25" hidden="1">
      <c r="A427" s="188">
        <v>2713</v>
      </c>
      <c r="B427" s="222" t="s">
        <v>81</v>
      </c>
      <c r="C427" s="57">
        <v>1</v>
      </c>
      <c r="D427" s="595">
        <v>3</v>
      </c>
      <c r="E427" s="184" t="s">
        <v>450</v>
      </c>
      <c r="F427" s="202"/>
      <c r="G427" s="203"/>
      <c r="H427" s="204"/>
    </row>
    <row r="428" spans="1:8" ht="27" hidden="1">
      <c r="A428" s="188"/>
      <c r="B428" s="197"/>
      <c r="C428" s="57"/>
      <c r="D428" s="595"/>
      <c r="E428" s="184" t="s">
        <v>697</v>
      </c>
      <c r="F428" s="202"/>
      <c r="G428" s="203"/>
      <c r="H428" s="204"/>
    </row>
    <row r="429" spans="1:8" ht="17.25" hidden="1">
      <c r="A429" s="188"/>
      <c r="B429" s="197"/>
      <c r="C429" s="57"/>
      <c r="D429" s="595"/>
      <c r="E429" s="184" t="s">
        <v>698</v>
      </c>
      <c r="F429" s="202"/>
      <c r="G429" s="203"/>
      <c r="H429" s="204"/>
    </row>
    <row r="430" spans="1:8" ht="17.25" hidden="1">
      <c r="A430" s="188"/>
      <c r="B430" s="197"/>
      <c r="C430" s="57"/>
      <c r="D430" s="595"/>
      <c r="E430" s="184" t="s">
        <v>698</v>
      </c>
      <c r="F430" s="202"/>
      <c r="G430" s="203"/>
      <c r="H430" s="204"/>
    </row>
    <row r="431" spans="1:8" ht="17.25" hidden="1">
      <c r="A431" s="188">
        <v>2720</v>
      </c>
      <c r="B431" s="218" t="s">
        <v>81</v>
      </c>
      <c r="C431" s="54">
        <v>2</v>
      </c>
      <c r="D431" s="594">
        <v>0</v>
      </c>
      <c r="E431" s="190" t="s">
        <v>451</v>
      </c>
      <c r="F431" s="202"/>
      <c r="G431" s="203"/>
      <c r="H431" s="204"/>
    </row>
    <row r="432" spans="1:8" s="56" customFormat="1" ht="10.5" hidden="1" customHeight="1">
      <c r="A432" s="188"/>
      <c r="B432" s="174"/>
      <c r="C432" s="54"/>
      <c r="D432" s="594"/>
      <c r="E432" s="184" t="s">
        <v>235</v>
      </c>
      <c r="F432" s="195"/>
      <c r="G432" s="196"/>
      <c r="H432" s="193"/>
    </row>
    <row r="433" spans="1:8" ht="17.25" hidden="1">
      <c r="A433" s="188">
        <v>2721</v>
      </c>
      <c r="B433" s="222" t="s">
        <v>81</v>
      </c>
      <c r="C433" s="57">
        <v>2</v>
      </c>
      <c r="D433" s="595">
        <v>1</v>
      </c>
      <c r="E433" s="184" t="s">
        <v>452</v>
      </c>
      <c r="F433" s="202"/>
      <c r="G433" s="203"/>
      <c r="H433" s="204"/>
    </row>
    <row r="434" spans="1:8" ht="27" hidden="1">
      <c r="A434" s="188"/>
      <c r="B434" s="197"/>
      <c r="C434" s="57"/>
      <c r="D434" s="595"/>
      <c r="E434" s="184" t="s">
        <v>697</v>
      </c>
      <c r="F434" s="202"/>
      <c r="G434" s="203"/>
      <c r="H434" s="204"/>
    </row>
    <row r="435" spans="1:8" ht="17.25" hidden="1">
      <c r="A435" s="188"/>
      <c r="B435" s="197"/>
      <c r="C435" s="57"/>
      <c r="D435" s="595"/>
      <c r="E435" s="184" t="s">
        <v>698</v>
      </c>
      <c r="F435" s="202"/>
      <c r="G435" s="203"/>
      <c r="H435" s="204"/>
    </row>
    <row r="436" spans="1:8" ht="17.25" hidden="1">
      <c r="A436" s="188"/>
      <c r="B436" s="197"/>
      <c r="C436" s="57"/>
      <c r="D436" s="595"/>
      <c r="E436" s="184" t="s">
        <v>698</v>
      </c>
      <c r="F436" s="202"/>
      <c r="G436" s="203"/>
      <c r="H436" s="204"/>
    </row>
    <row r="437" spans="1:8" ht="20.25" hidden="1" customHeight="1">
      <c r="A437" s="188">
        <v>2722</v>
      </c>
      <c r="B437" s="222" t="s">
        <v>81</v>
      </c>
      <c r="C437" s="57">
        <v>2</v>
      </c>
      <c r="D437" s="595">
        <v>2</v>
      </c>
      <c r="E437" s="184" t="s">
        <v>453</v>
      </c>
      <c r="F437" s="202"/>
      <c r="G437" s="203"/>
      <c r="H437" s="204"/>
    </row>
    <row r="438" spans="1:8" ht="27" hidden="1">
      <c r="A438" s="188"/>
      <c r="B438" s="197"/>
      <c r="C438" s="57"/>
      <c r="D438" s="595"/>
      <c r="E438" s="184" t="s">
        <v>697</v>
      </c>
      <c r="F438" s="202"/>
      <c r="G438" s="203"/>
      <c r="H438" s="204"/>
    </row>
    <row r="439" spans="1:8" ht="17.25" hidden="1">
      <c r="A439" s="188"/>
      <c r="B439" s="197"/>
      <c r="C439" s="57"/>
      <c r="D439" s="595"/>
      <c r="E439" s="184" t="s">
        <v>698</v>
      </c>
      <c r="F439" s="202"/>
      <c r="G439" s="203"/>
      <c r="H439" s="204"/>
    </row>
    <row r="440" spans="1:8" ht="17.25" hidden="1">
      <c r="A440" s="188"/>
      <c r="B440" s="197"/>
      <c r="C440" s="57"/>
      <c r="D440" s="595"/>
      <c r="E440" s="184" t="s">
        <v>698</v>
      </c>
      <c r="F440" s="202"/>
      <c r="G440" s="203"/>
      <c r="H440" s="204"/>
    </row>
    <row r="441" spans="1:8" ht="17.25" hidden="1">
      <c r="A441" s="188">
        <v>2723</v>
      </c>
      <c r="B441" s="222" t="s">
        <v>81</v>
      </c>
      <c r="C441" s="57">
        <v>2</v>
      </c>
      <c r="D441" s="595">
        <v>3</v>
      </c>
      <c r="E441" s="184" t="s">
        <v>454</v>
      </c>
      <c r="F441" s="202"/>
      <c r="G441" s="203"/>
      <c r="H441" s="204"/>
    </row>
    <row r="442" spans="1:8" ht="27" hidden="1">
      <c r="A442" s="188"/>
      <c r="B442" s="197"/>
      <c r="C442" s="57"/>
      <c r="D442" s="595"/>
      <c r="E442" s="184" t="s">
        <v>697</v>
      </c>
      <c r="F442" s="202"/>
      <c r="G442" s="203"/>
      <c r="H442" s="204"/>
    </row>
    <row r="443" spans="1:8" ht="17.25" hidden="1">
      <c r="A443" s="188"/>
      <c r="B443" s="197"/>
      <c r="C443" s="57"/>
      <c r="D443" s="595"/>
      <c r="E443" s="184" t="s">
        <v>698</v>
      </c>
      <c r="F443" s="202"/>
      <c r="G443" s="203"/>
      <c r="H443" s="204"/>
    </row>
    <row r="444" spans="1:8" ht="17.25" hidden="1">
      <c r="A444" s="188"/>
      <c r="B444" s="197"/>
      <c r="C444" s="57"/>
      <c r="D444" s="595"/>
      <c r="E444" s="184" t="s">
        <v>698</v>
      </c>
      <c r="F444" s="202"/>
      <c r="G444" s="203"/>
      <c r="H444" s="204"/>
    </row>
    <row r="445" spans="1:8" ht="17.25" hidden="1">
      <c r="A445" s="188">
        <v>2724</v>
      </c>
      <c r="B445" s="222" t="s">
        <v>81</v>
      </c>
      <c r="C445" s="57">
        <v>2</v>
      </c>
      <c r="D445" s="595">
        <v>4</v>
      </c>
      <c r="E445" s="184" t="s">
        <v>455</v>
      </c>
      <c r="F445" s="202"/>
      <c r="G445" s="203"/>
      <c r="H445" s="204"/>
    </row>
    <row r="446" spans="1:8" ht="27" hidden="1">
      <c r="A446" s="188"/>
      <c r="B446" s="197"/>
      <c r="C446" s="57"/>
      <c r="D446" s="595"/>
      <c r="E446" s="184" t="s">
        <v>697</v>
      </c>
      <c r="F446" s="202"/>
      <c r="G446" s="203"/>
      <c r="H446" s="204"/>
    </row>
    <row r="447" spans="1:8" ht="17.25" hidden="1">
      <c r="A447" s="188"/>
      <c r="B447" s="197"/>
      <c r="C447" s="57"/>
      <c r="D447" s="595"/>
      <c r="E447" s="184" t="s">
        <v>698</v>
      </c>
      <c r="F447" s="202"/>
      <c r="G447" s="203"/>
      <c r="H447" s="204"/>
    </row>
    <row r="448" spans="1:8" ht="17.25" hidden="1">
      <c r="A448" s="188"/>
      <c r="B448" s="197"/>
      <c r="C448" s="57"/>
      <c r="D448" s="595"/>
      <c r="E448" s="184" t="s">
        <v>698</v>
      </c>
      <c r="F448" s="202"/>
      <c r="G448" s="203"/>
      <c r="H448" s="204"/>
    </row>
    <row r="449" spans="1:8" ht="17.25" hidden="1">
      <c r="A449" s="188">
        <v>2730</v>
      </c>
      <c r="B449" s="218" t="s">
        <v>81</v>
      </c>
      <c r="C449" s="54">
        <v>3</v>
      </c>
      <c r="D449" s="594">
        <v>0</v>
      </c>
      <c r="E449" s="190" t="s">
        <v>456</v>
      </c>
      <c r="F449" s="202"/>
      <c r="G449" s="203"/>
      <c r="H449" s="204"/>
    </row>
    <row r="450" spans="1:8" s="56" customFormat="1" ht="10.5" hidden="1" customHeight="1">
      <c r="A450" s="188"/>
      <c r="B450" s="174"/>
      <c r="C450" s="54"/>
      <c r="D450" s="594"/>
      <c r="E450" s="184" t="s">
        <v>235</v>
      </c>
      <c r="F450" s="195"/>
      <c r="G450" s="196"/>
      <c r="H450" s="193"/>
    </row>
    <row r="451" spans="1:8" ht="15" hidden="1" customHeight="1">
      <c r="A451" s="188">
        <v>2731</v>
      </c>
      <c r="B451" s="222" t="s">
        <v>81</v>
      </c>
      <c r="C451" s="57">
        <v>3</v>
      </c>
      <c r="D451" s="595">
        <v>1</v>
      </c>
      <c r="E451" s="184" t="s">
        <v>457</v>
      </c>
      <c r="F451" s="202"/>
      <c r="G451" s="203"/>
      <c r="H451" s="204"/>
    </row>
    <row r="452" spans="1:8" ht="27" hidden="1">
      <c r="A452" s="188"/>
      <c r="B452" s="197"/>
      <c r="C452" s="57"/>
      <c r="D452" s="595"/>
      <c r="E452" s="184" t="s">
        <v>697</v>
      </c>
      <c r="F452" s="202"/>
      <c r="G452" s="203"/>
      <c r="H452" s="204"/>
    </row>
    <row r="453" spans="1:8" ht="17.25" hidden="1">
      <c r="A453" s="188"/>
      <c r="B453" s="197"/>
      <c r="C453" s="57"/>
      <c r="D453" s="595"/>
      <c r="E453" s="184" t="s">
        <v>698</v>
      </c>
      <c r="F453" s="202"/>
      <c r="G453" s="203"/>
      <c r="H453" s="204"/>
    </row>
    <row r="454" spans="1:8" ht="17.25" hidden="1">
      <c r="A454" s="188"/>
      <c r="B454" s="197"/>
      <c r="C454" s="57"/>
      <c r="D454" s="595"/>
      <c r="E454" s="184" t="s">
        <v>698</v>
      </c>
      <c r="F454" s="202"/>
      <c r="G454" s="203"/>
      <c r="H454" s="204"/>
    </row>
    <row r="455" spans="1:8" ht="18" hidden="1" customHeight="1">
      <c r="A455" s="188">
        <v>2732</v>
      </c>
      <c r="B455" s="222" t="s">
        <v>81</v>
      </c>
      <c r="C455" s="57">
        <v>3</v>
      </c>
      <c r="D455" s="595">
        <v>2</v>
      </c>
      <c r="E455" s="184" t="s">
        <v>458</v>
      </c>
      <c r="F455" s="202"/>
      <c r="G455" s="203"/>
      <c r="H455" s="204"/>
    </row>
    <row r="456" spans="1:8" ht="27" hidden="1">
      <c r="A456" s="188"/>
      <c r="B456" s="197"/>
      <c r="C456" s="57"/>
      <c r="D456" s="595"/>
      <c r="E456" s="184" t="s">
        <v>697</v>
      </c>
      <c r="F456" s="202"/>
      <c r="G456" s="203"/>
      <c r="H456" s="204"/>
    </row>
    <row r="457" spans="1:8" ht="17.25" hidden="1">
      <c r="A457" s="188"/>
      <c r="B457" s="197"/>
      <c r="C457" s="57"/>
      <c r="D457" s="595"/>
      <c r="E457" s="184" t="s">
        <v>698</v>
      </c>
      <c r="F457" s="202"/>
      <c r="G457" s="203"/>
      <c r="H457" s="204"/>
    </row>
    <row r="458" spans="1:8" ht="17.25" hidden="1">
      <c r="A458" s="188"/>
      <c r="B458" s="197"/>
      <c r="C458" s="57"/>
      <c r="D458" s="595"/>
      <c r="E458" s="184" t="s">
        <v>698</v>
      </c>
      <c r="F458" s="202"/>
      <c r="G458" s="203"/>
      <c r="H458" s="204"/>
    </row>
    <row r="459" spans="1:8" ht="21.75" hidden="1" customHeight="1">
      <c r="A459" s="188">
        <v>2733</v>
      </c>
      <c r="B459" s="222" t="s">
        <v>81</v>
      </c>
      <c r="C459" s="57">
        <v>3</v>
      </c>
      <c r="D459" s="595">
        <v>3</v>
      </c>
      <c r="E459" s="184" t="s">
        <v>459</v>
      </c>
      <c r="F459" s="202"/>
      <c r="G459" s="203"/>
      <c r="H459" s="204"/>
    </row>
    <row r="460" spans="1:8" ht="27" hidden="1">
      <c r="A460" s="188"/>
      <c r="B460" s="197"/>
      <c r="C460" s="57"/>
      <c r="D460" s="595"/>
      <c r="E460" s="184" t="s">
        <v>697</v>
      </c>
      <c r="F460" s="202"/>
      <c r="G460" s="203"/>
      <c r="H460" s="204"/>
    </row>
    <row r="461" spans="1:8" ht="17.25" hidden="1">
      <c r="A461" s="188"/>
      <c r="B461" s="197"/>
      <c r="C461" s="57"/>
      <c r="D461" s="595"/>
      <c r="E461" s="184" t="s">
        <v>698</v>
      </c>
      <c r="F461" s="202"/>
      <c r="G461" s="203"/>
      <c r="H461" s="204"/>
    </row>
    <row r="462" spans="1:8" ht="17.25" hidden="1">
      <c r="A462" s="188"/>
      <c r="B462" s="197"/>
      <c r="C462" s="57"/>
      <c r="D462" s="595"/>
      <c r="E462" s="184" t="s">
        <v>698</v>
      </c>
      <c r="F462" s="202"/>
      <c r="G462" s="203"/>
      <c r="H462" s="204"/>
    </row>
    <row r="463" spans="1:8" ht="29.25" hidden="1" customHeight="1">
      <c r="A463" s="188">
        <v>2734</v>
      </c>
      <c r="B463" s="222" t="s">
        <v>81</v>
      </c>
      <c r="C463" s="57">
        <v>3</v>
      </c>
      <c r="D463" s="595">
        <v>4</v>
      </c>
      <c r="E463" s="184" t="s">
        <v>460</v>
      </c>
      <c r="F463" s="202"/>
      <c r="G463" s="203"/>
      <c r="H463" s="204"/>
    </row>
    <row r="464" spans="1:8" ht="27" hidden="1">
      <c r="A464" s="188"/>
      <c r="B464" s="197"/>
      <c r="C464" s="57"/>
      <c r="D464" s="595"/>
      <c r="E464" s="184" t="s">
        <v>697</v>
      </c>
      <c r="F464" s="202"/>
      <c r="G464" s="203"/>
      <c r="H464" s="204"/>
    </row>
    <row r="465" spans="1:8" ht="17.25" hidden="1">
      <c r="A465" s="188"/>
      <c r="B465" s="197"/>
      <c r="C465" s="57"/>
      <c r="D465" s="595"/>
      <c r="E465" s="184" t="s">
        <v>698</v>
      </c>
      <c r="F465" s="202"/>
      <c r="G465" s="203"/>
      <c r="H465" s="204"/>
    </row>
    <row r="466" spans="1:8" ht="17.25" hidden="1">
      <c r="A466" s="188"/>
      <c r="B466" s="197"/>
      <c r="C466" s="57"/>
      <c r="D466" s="595"/>
      <c r="E466" s="184" t="s">
        <v>698</v>
      </c>
      <c r="F466" s="202"/>
      <c r="G466" s="203"/>
      <c r="H466" s="204"/>
    </row>
    <row r="467" spans="1:8" ht="17.25" hidden="1">
      <c r="A467" s="188">
        <v>2740</v>
      </c>
      <c r="B467" s="218" t="s">
        <v>81</v>
      </c>
      <c r="C467" s="54">
        <v>4</v>
      </c>
      <c r="D467" s="594">
        <v>0</v>
      </c>
      <c r="E467" s="190" t="s">
        <v>461</v>
      </c>
      <c r="F467" s="202"/>
      <c r="G467" s="203"/>
      <c r="H467" s="204"/>
    </row>
    <row r="468" spans="1:8" s="56" customFormat="1" ht="10.5" hidden="1" customHeight="1">
      <c r="A468" s="188"/>
      <c r="B468" s="174"/>
      <c r="C468" s="54"/>
      <c r="D468" s="594"/>
      <c r="E468" s="184" t="s">
        <v>235</v>
      </c>
      <c r="F468" s="195"/>
      <c r="G468" s="196"/>
      <c r="H468" s="193"/>
    </row>
    <row r="469" spans="1:8" ht="17.25" hidden="1">
      <c r="A469" s="188">
        <v>2741</v>
      </c>
      <c r="B469" s="222" t="s">
        <v>81</v>
      </c>
      <c r="C469" s="57">
        <v>4</v>
      </c>
      <c r="D469" s="595">
        <v>1</v>
      </c>
      <c r="E469" s="184" t="s">
        <v>461</v>
      </c>
      <c r="F469" s="202"/>
      <c r="G469" s="203"/>
      <c r="H469" s="204"/>
    </row>
    <row r="470" spans="1:8" ht="27" hidden="1">
      <c r="A470" s="188"/>
      <c r="B470" s="197"/>
      <c r="C470" s="57"/>
      <c r="D470" s="595"/>
      <c r="E470" s="184" t="s">
        <v>697</v>
      </c>
      <c r="F470" s="202"/>
      <c r="G470" s="203"/>
      <c r="H470" s="204"/>
    </row>
    <row r="471" spans="1:8" ht="17.25" hidden="1">
      <c r="A471" s="188"/>
      <c r="B471" s="197"/>
      <c r="C471" s="57"/>
      <c r="D471" s="595"/>
      <c r="E471" s="184" t="s">
        <v>698</v>
      </c>
      <c r="F471" s="202"/>
      <c r="G471" s="203"/>
      <c r="H471" s="204"/>
    </row>
    <row r="472" spans="1:8" ht="17.25" hidden="1">
      <c r="A472" s="188"/>
      <c r="B472" s="197"/>
      <c r="C472" s="57"/>
      <c r="D472" s="595"/>
      <c r="E472" s="184" t="s">
        <v>698</v>
      </c>
      <c r="F472" s="202"/>
      <c r="G472" s="203"/>
      <c r="H472" s="204"/>
    </row>
    <row r="473" spans="1:8" ht="32.25" hidden="1" customHeight="1">
      <c r="A473" s="188">
        <v>2750</v>
      </c>
      <c r="B473" s="218" t="s">
        <v>81</v>
      </c>
      <c r="C473" s="54">
        <v>5</v>
      </c>
      <c r="D473" s="594">
        <v>0</v>
      </c>
      <c r="E473" s="190" t="s">
        <v>462</v>
      </c>
      <c r="F473" s="202"/>
      <c r="G473" s="203"/>
      <c r="H473" s="204"/>
    </row>
    <row r="474" spans="1:8" s="56" customFormat="1" ht="10.5" hidden="1" customHeight="1">
      <c r="A474" s="188"/>
      <c r="B474" s="174"/>
      <c r="C474" s="54"/>
      <c r="D474" s="594"/>
      <c r="E474" s="184" t="s">
        <v>235</v>
      </c>
      <c r="F474" s="195"/>
      <c r="G474" s="196"/>
      <c r="H474" s="193"/>
    </row>
    <row r="475" spans="1:8" ht="27" hidden="1">
      <c r="A475" s="188">
        <v>2751</v>
      </c>
      <c r="B475" s="222" t="s">
        <v>81</v>
      </c>
      <c r="C475" s="57">
        <v>5</v>
      </c>
      <c r="D475" s="595">
        <v>1</v>
      </c>
      <c r="E475" s="184" t="s">
        <v>462</v>
      </c>
      <c r="F475" s="202"/>
      <c r="G475" s="203"/>
      <c r="H475" s="204"/>
    </row>
    <row r="476" spans="1:8" ht="27" hidden="1">
      <c r="A476" s="188"/>
      <c r="B476" s="197"/>
      <c r="C476" s="57"/>
      <c r="D476" s="595"/>
      <c r="E476" s="184" t="s">
        <v>697</v>
      </c>
      <c r="F476" s="202"/>
      <c r="G476" s="203"/>
      <c r="H476" s="204"/>
    </row>
    <row r="477" spans="1:8" ht="17.25" hidden="1">
      <c r="A477" s="188"/>
      <c r="B477" s="197"/>
      <c r="C477" s="57"/>
      <c r="D477" s="595"/>
      <c r="E477" s="184" t="s">
        <v>698</v>
      </c>
      <c r="F477" s="202"/>
      <c r="G477" s="203"/>
      <c r="H477" s="204"/>
    </row>
    <row r="478" spans="1:8" ht="17.25" hidden="1">
      <c r="A478" s="188"/>
      <c r="B478" s="197"/>
      <c r="C478" s="57"/>
      <c r="D478" s="595"/>
      <c r="E478" s="184" t="s">
        <v>698</v>
      </c>
      <c r="F478" s="202"/>
      <c r="G478" s="203"/>
      <c r="H478" s="204"/>
    </row>
    <row r="479" spans="1:8" ht="17.25" hidden="1">
      <c r="A479" s="188">
        <v>2760</v>
      </c>
      <c r="B479" s="218" t="s">
        <v>81</v>
      </c>
      <c r="C479" s="54">
        <v>6</v>
      </c>
      <c r="D479" s="594">
        <v>0</v>
      </c>
      <c r="E479" s="190" t="s">
        <v>463</v>
      </c>
      <c r="F479" s="202"/>
      <c r="G479" s="203"/>
      <c r="H479" s="204"/>
    </row>
    <row r="480" spans="1:8" s="56" customFormat="1" ht="10.5" hidden="1" customHeight="1">
      <c r="A480" s="188"/>
      <c r="B480" s="174"/>
      <c r="C480" s="54"/>
      <c r="D480" s="594"/>
      <c r="E480" s="184" t="s">
        <v>235</v>
      </c>
      <c r="F480" s="195"/>
      <c r="G480" s="196"/>
      <c r="H480" s="193"/>
    </row>
    <row r="481" spans="1:8" ht="17.25" hidden="1">
      <c r="A481" s="188">
        <v>2761</v>
      </c>
      <c r="B481" s="222" t="s">
        <v>81</v>
      </c>
      <c r="C481" s="57">
        <v>6</v>
      </c>
      <c r="D481" s="595">
        <v>1</v>
      </c>
      <c r="E481" s="184" t="s">
        <v>464</v>
      </c>
      <c r="F481" s="202"/>
      <c r="G481" s="203"/>
      <c r="H481" s="204"/>
    </row>
    <row r="482" spans="1:8" ht="27" hidden="1">
      <c r="A482" s="188"/>
      <c r="B482" s="197"/>
      <c r="C482" s="57"/>
      <c r="D482" s="595"/>
      <c r="E482" s="184" t="s">
        <v>697</v>
      </c>
      <c r="F482" s="202"/>
      <c r="G482" s="203"/>
      <c r="H482" s="204"/>
    </row>
    <row r="483" spans="1:8" ht="17.25" hidden="1">
      <c r="A483" s="188"/>
      <c r="B483" s="197"/>
      <c r="C483" s="57"/>
      <c r="D483" s="595"/>
      <c r="E483" s="184" t="s">
        <v>698</v>
      </c>
      <c r="F483" s="202"/>
      <c r="G483" s="203"/>
      <c r="H483" s="204"/>
    </row>
    <row r="484" spans="1:8" ht="17.25" hidden="1">
      <c r="A484" s="188"/>
      <c r="B484" s="197"/>
      <c r="C484" s="57"/>
      <c r="D484" s="595"/>
      <c r="E484" s="184" t="s">
        <v>698</v>
      </c>
      <c r="F484" s="202"/>
      <c r="G484" s="203"/>
      <c r="H484" s="204"/>
    </row>
    <row r="485" spans="1:8" ht="17.25" hidden="1">
      <c r="A485" s="188">
        <v>2762</v>
      </c>
      <c r="B485" s="222" t="s">
        <v>81</v>
      </c>
      <c r="C485" s="57">
        <v>6</v>
      </c>
      <c r="D485" s="595">
        <v>2</v>
      </c>
      <c r="E485" s="184" t="s">
        <v>463</v>
      </c>
      <c r="F485" s="202"/>
      <c r="G485" s="203"/>
      <c r="H485" s="204"/>
    </row>
    <row r="486" spans="1:8" ht="27" hidden="1">
      <c r="A486" s="188"/>
      <c r="B486" s="197"/>
      <c r="C486" s="57"/>
      <c r="D486" s="595"/>
      <c r="E486" s="184" t="s">
        <v>697</v>
      </c>
      <c r="F486" s="202"/>
      <c r="G486" s="203"/>
      <c r="H486" s="204"/>
    </row>
    <row r="487" spans="1:8" ht="17.25" hidden="1">
      <c r="A487" s="188"/>
      <c r="B487" s="197"/>
      <c r="C487" s="57"/>
      <c r="D487" s="595"/>
      <c r="E487" s="184" t="s">
        <v>698</v>
      </c>
      <c r="F487" s="202"/>
      <c r="G487" s="203"/>
      <c r="H487" s="204"/>
    </row>
    <row r="488" spans="1:8" ht="17.25" hidden="1">
      <c r="A488" s="188"/>
      <c r="B488" s="197"/>
      <c r="C488" s="57"/>
      <c r="D488" s="595"/>
      <c r="E488" s="184" t="s">
        <v>698</v>
      </c>
      <c r="F488" s="202"/>
      <c r="G488" s="203"/>
      <c r="H488" s="204"/>
    </row>
    <row r="489" spans="1:8" s="55" customFormat="1" ht="46.5" customHeight="1">
      <c r="A489" s="212">
        <v>2800</v>
      </c>
      <c r="B489" s="218" t="s">
        <v>82</v>
      </c>
      <c r="C489" s="54">
        <v>0</v>
      </c>
      <c r="D489" s="594">
        <v>0</v>
      </c>
      <c r="E489" s="219" t="s">
        <v>705</v>
      </c>
      <c r="F489" s="225">
        <f>G489</f>
        <v>73620.71699999999</v>
      </c>
      <c r="G489" s="221">
        <f>G491+G497+G530+G544+G558+G564</f>
        <v>73620.71699999999</v>
      </c>
      <c r="H489" s="215"/>
    </row>
    <row r="490" spans="1:8" ht="0.75" customHeight="1">
      <c r="A490" s="183"/>
      <c r="B490" s="174"/>
      <c r="C490" s="589"/>
      <c r="D490" s="590"/>
      <c r="E490" s="184" t="s">
        <v>334</v>
      </c>
      <c r="F490" s="185"/>
      <c r="G490" s="186"/>
      <c r="H490" s="187"/>
    </row>
    <row r="491" spans="1:8" ht="17.25" hidden="1">
      <c r="A491" s="188">
        <v>2810</v>
      </c>
      <c r="B491" s="222" t="s">
        <v>82</v>
      </c>
      <c r="C491" s="57">
        <v>1</v>
      </c>
      <c r="D491" s="595">
        <v>0</v>
      </c>
      <c r="E491" s="190" t="s">
        <v>466</v>
      </c>
      <c r="F491" s="202"/>
      <c r="G491" s="203"/>
      <c r="H491" s="204"/>
    </row>
    <row r="492" spans="1:8" s="56" customFormat="1" ht="10.5" hidden="1" customHeight="1">
      <c r="A492" s="188"/>
      <c r="B492" s="174"/>
      <c r="C492" s="54"/>
      <c r="D492" s="594"/>
      <c r="E492" s="184" t="s">
        <v>235</v>
      </c>
      <c r="F492" s="195"/>
      <c r="G492" s="196"/>
      <c r="H492" s="193"/>
    </row>
    <row r="493" spans="1:8" ht="17.25" hidden="1">
      <c r="A493" s="188">
        <v>2811</v>
      </c>
      <c r="B493" s="222" t="s">
        <v>82</v>
      </c>
      <c r="C493" s="57">
        <v>1</v>
      </c>
      <c r="D493" s="595">
        <v>1</v>
      </c>
      <c r="E493" s="184" t="s">
        <v>466</v>
      </c>
      <c r="F493" s="202"/>
      <c r="G493" s="203"/>
      <c r="H493" s="204"/>
    </row>
    <row r="494" spans="1:8" ht="27" hidden="1">
      <c r="A494" s="188"/>
      <c r="B494" s="197"/>
      <c r="C494" s="57"/>
      <c r="D494" s="595"/>
      <c r="E494" s="184" t="s">
        <v>697</v>
      </c>
      <c r="F494" s="202"/>
      <c r="G494" s="203"/>
      <c r="H494" s="204"/>
    </row>
    <row r="495" spans="1:8" ht="17.25" hidden="1">
      <c r="A495" s="188"/>
      <c r="B495" s="197"/>
      <c r="C495" s="57"/>
      <c r="D495" s="595"/>
      <c r="E495" s="184" t="s">
        <v>698</v>
      </c>
      <c r="F495" s="202"/>
      <c r="G495" s="203"/>
      <c r="H495" s="204"/>
    </row>
    <row r="496" spans="1:8" ht="17.25" hidden="1">
      <c r="A496" s="188"/>
      <c r="B496" s="197"/>
      <c r="C496" s="57"/>
      <c r="D496" s="595"/>
      <c r="E496" s="184" t="s">
        <v>698</v>
      </c>
      <c r="F496" s="202"/>
      <c r="G496" s="203"/>
      <c r="H496" s="204"/>
    </row>
    <row r="497" spans="1:8" ht="17.25">
      <c r="A497" s="188">
        <v>2820</v>
      </c>
      <c r="B497" s="218" t="s">
        <v>82</v>
      </c>
      <c r="C497" s="54">
        <v>2</v>
      </c>
      <c r="D497" s="594">
        <v>0</v>
      </c>
      <c r="E497" s="190" t="s">
        <v>467</v>
      </c>
      <c r="F497" s="200">
        <f>F499+F503+F507+F511+F518+F522+F526</f>
        <v>73278.717999999993</v>
      </c>
      <c r="G497" s="203">
        <f>G499+G503+G507+G511+G518+G522+G526</f>
        <v>73278.717999999993</v>
      </c>
      <c r="H497" s="204"/>
    </row>
    <row r="498" spans="1:8" s="56" customFormat="1" ht="17.25" customHeight="1">
      <c r="A498" s="188"/>
      <c r="B498" s="174"/>
      <c r="C498" s="54"/>
      <c r="D498" s="594"/>
      <c r="E498" s="184" t="s">
        <v>235</v>
      </c>
      <c r="F498" s="195"/>
      <c r="G498" s="196"/>
      <c r="H498" s="193"/>
    </row>
    <row r="499" spans="1:8" ht="17.25">
      <c r="A499" s="188">
        <v>2821</v>
      </c>
      <c r="B499" s="222" t="s">
        <v>82</v>
      </c>
      <c r="C499" s="57">
        <v>2</v>
      </c>
      <c r="D499" s="595">
        <v>1</v>
      </c>
      <c r="E499" s="184" t="s">
        <v>468</v>
      </c>
      <c r="F499" s="200">
        <f>F501</f>
        <v>26279.95</v>
      </c>
      <c r="G499" s="200">
        <f>G501</f>
        <v>26279.95</v>
      </c>
      <c r="H499" s="204"/>
    </row>
    <row r="500" spans="1:8" ht="30.75" customHeight="1">
      <c r="A500" s="188"/>
      <c r="B500" s="197"/>
      <c r="C500" s="57"/>
      <c r="D500" s="595"/>
      <c r="E500" s="184" t="s">
        <v>697</v>
      </c>
      <c r="F500" s="202"/>
      <c r="G500" s="203"/>
      <c r="H500" s="204"/>
    </row>
    <row r="501" spans="1:8" ht="27">
      <c r="A501" s="188"/>
      <c r="B501" s="197"/>
      <c r="C501" s="57"/>
      <c r="D501" s="595"/>
      <c r="E501" s="597" t="s">
        <v>563</v>
      </c>
      <c r="F501" s="199">
        <f>G501</f>
        <v>26279.95</v>
      </c>
      <c r="G501" s="200">
        <v>26279.95</v>
      </c>
      <c r="H501" s="204"/>
    </row>
    <row r="502" spans="1:8" ht="17.25" hidden="1">
      <c r="A502" s="188"/>
      <c r="B502" s="197"/>
      <c r="C502" s="57"/>
      <c r="D502" s="595"/>
      <c r="E502" s="184" t="s">
        <v>698</v>
      </c>
      <c r="F502" s="202"/>
      <c r="G502" s="203"/>
      <c r="H502" s="204"/>
    </row>
    <row r="503" spans="1:8" ht="17.25">
      <c r="A503" s="188">
        <v>2822</v>
      </c>
      <c r="B503" s="222" t="s">
        <v>82</v>
      </c>
      <c r="C503" s="57">
        <v>2</v>
      </c>
      <c r="D503" s="595">
        <v>2</v>
      </c>
      <c r="E503" s="184" t="s">
        <v>469</v>
      </c>
      <c r="F503" s="200">
        <f>F505</f>
        <v>15872</v>
      </c>
      <c r="G503" s="200">
        <f>G505</f>
        <v>15872</v>
      </c>
      <c r="H503" s="204"/>
    </row>
    <row r="504" spans="1:8" ht="28.5" customHeight="1">
      <c r="A504" s="188"/>
      <c r="B504" s="197"/>
      <c r="C504" s="57"/>
      <c r="D504" s="595"/>
      <c r="E504" s="184" t="s">
        <v>697</v>
      </c>
      <c r="F504" s="199"/>
      <c r="G504" s="200"/>
      <c r="H504" s="204"/>
    </row>
    <row r="505" spans="1:8" ht="25.5" customHeight="1">
      <c r="A505" s="188"/>
      <c r="B505" s="197"/>
      <c r="C505" s="57"/>
      <c r="D505" s="595"/>
      <c r="E505" s="597" t="s">
        <v>563</v>
      </c>
      <c r="F505" s="199">
        <f>G505</f>
        <v>15872</v>
      </c>
      <c r="G505" s="200">
        <v>15872</v>
      </c>
      <c r="H505" s="204"/>
    </row>
    <row r="506" spans="1:8" ht="17.25" hidden="1">
      <c r="A506" s="188"/>
      <c r="B506" s="197"/>
      <c r="C506" s="57"/>
      <c r="D506" s="595"/>
      <c r="E506" s="184" t="s">
        <v>698</v>
      </c>
      <c r="F506" s="202"/>
      <c r="G506" s="203"/>
      <c r="H506" s="204"/>
    </row>
    <row r="507" spans="1:8" ht="17.25">
      <c r="A507" s="188">
        <v>2823</v>
      </c>
      <c r="B507" s="222" t="s">
        <v>82</v>
      </c>
      <c r="C507" s="57">
        <v>2</v>
      </c>
      <c r="D507" s="595">
        <v>3</v>
      </c>
      <c r="E507" s="184" t="s">
        <v>470</v>
      </c>
      <c r="F507" s="203">
        <f>F509</f>
        <v>25014.198</v>
      </c>
      <c r="G507" s="203">
        <f>G509</f>
        <v>25014.198</v>
      </c>
      <c r="H507" s="204"/>
    </row>
    <row r="508" spans="1:8" ht="29.25" customHeight="1">
      <c r="A508" s="188"/>
      <c r="B508" s="197"/>
      <c r="C508" s="57"/>
      <c r="D508" s="595"/>
      <c r="E508" s="184" t="s">
        <v>697</v>
      </c>
      <c r="F508" s="202"/>
      <c r="G508" s="203"/>
      <c r="H508" s="204"/>
    </row>
    <row r="509" spans="1:8" ht="27">
      <c r="A509" s="188"/>
      <c r="B509" s="197"/>
      <c r="C509" s="57"/>
      <c r="D509" s="595"/>
      <c r="E509" s="597" t="s">
        <v>563</v>
      </c>
      <c r="F509" s="202">
        <f>G509</f>
        <v>25014.198</v>
      </c>
      <c r="G509" s="203">
        <v>25014.198</v>
      </c>
      <c r="H509" s="204"/>
    </row>
    <row r="510" spans="1:8" ht="17.25" hidden="1">
      <c r="A510" s="188"/>
      <c r="B510" s="197"/>
      <c r="C510" s="57"/>
      <c r="D510" s="595"/>
      <c r="E510" s="184" t="s">
        <v>698</v>
      </c>
      <c r="F510" s="202"/>
      <c r="G510" s="203"/>
      <c r="H510" s="204"/>
    </row>
    <row r="511" spans="1:8" ht="17.25">
      <c r="A511" s="188">
        <v>2824</v>
      </c>
      <c r="B511" s="222" t="s">
        <v>82</v>
      </c>
      <c r="C511" s="57">
        <v>2</v>
      </c>
      <c r="D511" s="595">
        <v>4</v>
      </c>
      <c r="E511" s="184" t="s">
        <v>471</v>
      </c>
      <c r="F511" s="199">
        <f>G511</f>
        <v>6112.57</v>
      </c>
      <c r="G511" s="200">
        <f>G513+G514+G515+G516+G517</f>
        <v>6112.57</v>
      </c>
      <c r="H511" s="204"/>
    </row>
    <row r="512" spans="1:8" ht="27.75" customHeight="1">
      <c r="A512" s="188"/>
      <c r="B512" s="197"/>
      <c r="C512" s="57"/>
      <c r="D512" s="595"/>
      <c r="E512" s="184" t="s">
        <v>697</v>
      </c>
      <c r="F512" s="199"/>
      <c r="G512" s="200"/>
      <c r="H512" s="204"/>
    </row>
    <row r="513" spans="1:11" ht="27">
      <c r="A513" s="188"/>
      <c r="B513" s="197"/>
      <c r="C513" s="57"/>
      <c r="D513" s="595"/>
      <c r="E513" s="597" t="s">
        <v>563</v>
      </c>
      <c r="F513" s="199">
        <f>G513</f>
        <v>2315.92</v>
      </c>
      <c r="G513" s="200">
        <v>2315.92</v>
      </c>
      <c r="H513" s="204"/>
    </row>
    <row r="514" spans="1:11" ht="17.25">
      <c r="A514" s="188"/>
      <c r="B514" s="197"/>
      <c r="C514" s="57"/>
      <c r="D514" s="595"/>
      <c r="E514" s="597" t="s">
        <v>543</v>
      </c>
      <c r="F514" s="199">
        <f>G514</f>
        <v>1300</v>
      </c>
      <c r="G514" s="200">
        <v>1300</v>
      </c>
      <c r="H514" s="204"/>
      <c r="K514" s="603"/>
    </row>
    <row r="515" spans="1:11" ht="17.25">
      <c r="A515" s="188"/>
      <c r="B515" s="197"/>
      <c r="C515" s="57"/>
      <c r="D515" s="595"/>
      <c r="E515" s="597" t="s">
        <v>548</v>
      </c>
      <c r="F515" s="199">
        <f>G515</f>
        <v>220.25</v>
      </c>
      <c r="G515" s="200">
        <f>189+31.25</f>
        <v>220.25</v>
      </c>
      <c r="H515" s="204"/>
      <c r="K515" s="603"/>
    </row>
    <row r="516" spans="1:11" ht="17.25">
      <c r="A516" s="188"/>
      <c r="B516" s="197"/>
      <c r="C516" s="57"/>
      <c r="D516" s="595"/>
      <c r="E516" s="597" t="s">
        <v>555</v>
      </c>
      <c r="F516" s="199">
        <f>G516</f>
        <v>1530</v>
      </c>
      <c r="G516" s="200">
        <f>530+1000</f>
        <v>1530</v>
      </c>
      <c r="H516" s="204"/>
      <c r="K516" s="603"/>
    </row>
    <row r="517" spans="1:11" ht="17.25">
      <c r="A517" s="188"/>
      <c r="B517" s="197"/>
      <c r="C517" s="57"/>
      <c r="D517" s="595"/>
      <c r="E517" s="597" t="s">
        <v>587</v>
      </c>
      <c r="F517" s="199">
        <f>G517</f>
        <v>746.4</v>
      </c>
      <c r="G517" s="200">
        <v>746.4</v>
      </c>
      <c r="H517" s="204"/>
      <c r="K517" s="603"/>
    </row>
    <row r="518" spans="1:11" ht="15.75" hidden="1" customHeight="1">
      <c r="A518" s="188">
        <v>2825</v>
      </c>
      <c r="B518" s="222" t="s">
        <v>82</v>
      </c>
      <c r="C518" s="57">
        <v>2</v>
      </c>
      <c r="D518" s="595">
        <v>5</v>
      </c>
      <c r="E518" s="184" t="s">
        <v>472</v>
      </c>
      <c r="F518" s="199"/>
      <c r="G518" s="200"/>
      <c r="H518" s="204"/>
    </row>
    <row r="519" spans="1:11" ht="27" hidden="1">
      <c r="A519" s="188"/>
      <c r="B519" s="197"/>
      <c r="C519" s="57"/>
      <c r="D519" s="595"/>
      <c r="E519" s="184" t="s">
        <v>697</v>
      </c>
      <c r="F519" s="202"/>
      <c r="G519" s="203"/>
      <c r="H519" s="204"/>
    </row>
    <row r="520" spans="1:11" ht="13.5" hidden="1" customHeight="1">
      <c r="A520" s="188"/>
      <c r="B520" s="197"/>
      <c r="C520" s="57"/>
      <c r="D520" s="595"/>
      <c r="E520" s="184" t="s">
        <v>698</v>
      </c>
      <c r="F520" s="202"/>
      <c r="G520" s="203"/>
      <c r="H520" s="204"/>
    </row>
    <row r="521" spans="1:11" ht="17.25" hidden="1">
      <c r="A521" s="188"/>
      <c r="B521" s="197"/>
      <c r="C521" s="57"/>
      <c r="D521" s="595"/>
      <c r="E521" s="184" t="s">
        <v>698</v>
      </c>
      <c r="F521" s="202"/>
      <c r="G521" s="203"/>
      <c r="H521" s="204"/>
    </row>
    <row r="522" spans="1:11" ht="17.25" hidden="1">
      <c r="A522" s="188">
        <v>2826</v>
      </c>
      <c r="B522" s="222" t="s">
        <v>82</v>
      </c>
      <c r="C522" s="57">
        <v>2</v>
      </c>
      <c r="D522" s="595">
        <v>6</v>
      </c>
      <c r="E522" s="184" t="s">
        <v>473</v>
      </c>
      <c r="F522" s="202"/>
      <c r="G522" s="203"/>
      <c r="H522" s="204"/>
    </row>
    <row r="523" spans="1:11" ht="27" hidden="1">
      <c r="A523" s="188"/>
      <c r="B523" s="197"/>
      <c r="C523" s="57"/>
      <c r="D523" s="595"/>
      <c r="E523" s="184" t="s">
        <v>697</v>
      </c>
      <c r="F523" s="202"/>
      <c r="G523" s="203"/>
      <c r="H523" s="204"/>
    </row>
    <row r="524" spans="1:11" ht="17.25" hidden="1">
      <c r="A524" s="188"/>
      <c r="B524" s="197"/>
      <c r="C524" s="57"/>
      <c r="D524" s="595"/>
      <c r="E524" s="184" t="s">
        <v>698</v>
      </c>
      <c r="F524" s="202"/>
      <c r="G524" s="203"/>
      <c r="H524" s="204"/>
    </row>
    <row r="525" spans="1:11" ht="17.25" hidden="1">
      <c r="A525" s="188"/>
      <c r="B525" s="197"/>
      <c r="C525" s="57"/>
      <c r="D525" s="595"/>
      <c r="E525" s="184" t="s">
        <v>698</v>
      </c>
      <c r="F525" s="202"/>
      <c r="G525" s="203"/>
      <c r="H525" s="204"/>
    </row>
    <row r="526" spans="1:11" ht="33.75" hidden="1" customHeight="1">
      <c r="A526" s="188">
        <v>2827</v>
      </c>
      <c r="B526" s="222" t="s">
        <v>82</v>
      </c>
      <c r="C526" s="57">
        <v>2</v>
      </c>
      <c r="D526" s="595">
        <v>7</v>
      </c>
      <c r="E526" s="184" t="s">
        <v>474</v>
      </c>
      <c r="F526" s="202"/>
      <c r="G526" s="203"/>
      <c r="H526" s="204"/>
    </row>
    <row r="527" spans="1:11" ht="27" hidden="1">
      <c r="A527" s="188"/>
      <c r="B527" s="197"/>
      <c r="C527" s="57"/>
      <c r="D527" s="595"/>
      <c r="E527" s="184" t="s">
        <v>697</v>
      </c>
      <c r="F527" s="202"/>
      <c r="G527" s="203"/>
      <c r="H527" s="204"/>
    </row>
    <row r="528" spans="1:11" ht="17.25" hidden="1">
      <c r="A528" s="188"/>
      <c r="B528" s="197"/>
      <c r="C528" s="57"/>
      <c r="D528" s="595"/>
      <c r="E528" s="184" t="s">
        <v>698</v>
      </c>
      <c r="F528" s="202"/>
      <c r="G528" s="203"/>
      <c r="H528" s="204"/>
    </row>
    <row r="529" spans="1:8" ht="17.25" hidden="1">
      <c r="A529" s="188"/>
      <c r="B529" s="197"/>
      <c r="C529" s="57"/>
      <c r="D529" s="595"/>
      <c r="E529" s="184" t="s">
        <v>698</v>
      </c>
      <c r="F529" s="202"/>
      <c r="G529" s="203"/>
      <c r="H529" s="204"/>
    </row>
    <row r="530" spans="1:8" ht="29.25" customHeight="1">
      <c r="A530" s="188">
        <v>2830</v>
      </c>
      <c r="B530" s="218" t="s">
        <v>82</v>
      </c>
      <c r="C530" s="54">
        <v>3</v>
      </c>
      <c r="D530" s="594">
        <v>0</v>
      </c>
      <c r="E530" s="190" t="s">
        <v>475</v>
      </c>
      <c r="F530" s="200">
        <f>F536</f>
        <v>341.99900000000002</v>
      </c>
      <c r="G530" s="200">
        <f>G536</f>
        <v>341.99900000000002</v>
      </c>
      <c r="H530" s="204"/>
    </row>
    <row r="531" spans="1:8" s="56" customFormat="1" ht="15" customHeight="1">
      <c r="A531" s="188"/>
      <c r="B531" s="174"/>
      <c r="C531" s="54"/>
      <c r="D531" s="594"/>
      <c r="E531" s="184" t="s">
        <v>235</v>
      </c>
      <c r="F531" s="208"/>
      <c r="G531" s="192"/>
      <c r="H531" s="193"/>
    </row>
    <row r="532" spans="1:8" ht="17.25" hidden="1">
      <c r="A532" s="188">
        <v>2831</v>
      </c>
      <c r="B532" s="222" t="s">
        <v>82</v>
      </c>
      <c r="C532" s="57">
        <v>3</v>
      </c>
      <c r="D532" s="595">
        <v>1</v>
      </c>
      <c r="E532" s="184" t="s">
        <v>476</v>
      </c>
      <c r="F532" s="199"/>
      <c r="G532" s="200"/>
      <c r="H532" s="204"/>
    </row>
    <row r="533" spans="1:8" ht="28.5" hidden="1" customHeight="1">
      <c r="A533" s="188"/>
      <c r="B533" s="197"/>
      <c r="C533" s="57"/>
      <c r="D533" s="595"/>
      <c r="E533" s="184" t="s">
        <v>697</v>
      </c>
      <c r="F533" s="199"/>
      <c r="G533" s="200"/>
      <c r="H533" s="204"/>
    </row>
    <row r="534" spans="1:8" ht="17.25" hidden="1">
      <c r="A534" s="188"/>
      <c r="B534" s="197"/>
      <c r="C534" s="57"/>
      <c r="D534" s="595"/>
      <c r="E534" s="184" t="s">
        <v>698</v>
      </c>
      <c r="F534" s="199"/>
      <c r="G534" s="200"/>
      <c r="H534" s="204"/>
    </row>
    <row r="535" spans="1:8" ht="17.25" hidden="1">
      <c r="A535" s="188"/>
      <c r="B535" s="197"/>
      <c r="C535" s="57"/>
      <c r="D535" s="595"/>
      <c r="E535" s="184" t="s">
        <v>698</v>
      </c>
      <c r="F535" s="199"/>
      <c r="G535" s="200"/>
      <c r="H535" s="204"/>
    </row>
    <row r="536" spans="1:8" ht="17.25">
      <c r="A536" s="188">
        <v>2832</v>
      </c>
      <c r="B536" s="222" t="s">
        <v>82</v>
      </c>
      <c r="C536" s="57">
        <v>3</v>
      </c>
      <c r="D536" s="595">
        <v>2</v>
      </c>
      <c r="E536" s="184" t="s">
        <v>477</v>
      </c>
      <c r="F536" s="200">
        <f>F538</f>
        <v>341.99900000000002</v>
      </c>
      <c r="G536" s="200">
        <f>G538</f>
        <v>341.99900000000002</v>
      </c>
      <c r="H536" s="204"/>
    </row>
    <row r="537" spans="1:8" ht="29.25" customHeight="1">
      <c r="A537" s="188"/>
      <c r="B537" s="197"/>
      <c r="C537" s="57"/>
      <c r="D537" s="595"/>
      <c r="E537" s="184" t="s">
        <v>697</v>
      </c>
      <c r="F537" s="199"/>
      <c r="G537" s="200"/>
      <c r="H537" s="204"/>
    </row>
    <row r="538" spans="1:8" ht="16.5" customHeight="1">
      <c r="A538" s="188"/>
      <c r="B538" s="197"/>
      <c r="C538" s="57"/>
      <c r="D538" s="595"/>
      <c r="E538" s="597" t="s">
        <v>540</v>
      </c>
      <c r="F538" s="199">
        <f>G538</f>
        <v>341.99900000000002</v>
      </c>
      <c r="G538" s="200">
        <v>341.99900000000002</v>
      </c>
      <c r="H538" s="204"/>
    </row>
    <row r="539" spans="1:8" ht="17.25" hidden="1">
      <c r="A539" s="188"/>
      <c r="B539" s="197"/>
      <c r="C539" s="57"/>
      <c r="D539" s="595"/>
      <c r="E539" s="184" t="s">
        <v>698</v>
      </c>
      <c r="F539" s="202"/>
      <c r="G539" s="203"/>
      <c r="H539" s="204"/>
    </row>
    <row r="540" spans="1:8" ht="6.75" hidden="1" customHeight="1">
      <c r="A540" s="188">
        <v>2833</v>
      </c>
      <c r="B540" s="222" t="s">
        <v>82</v>
      </c>
      <c r="C540" s="57">
        <v>3</v>
      </c>
      <c r="D540" s="595">
        <v>3</v>
      </c>
      <c r="E540" s="184" t="s">
        <v>478</v>
      </c>
      <c r="F540" s="202"/>
      <c r="G540" s="203"/>
      <c r="H540" s="204"/>
    </row>
    <row r="541" spans="1:8" ht="22.5" hidden="1" customHeight="1">
      <c r="A541" s="188"/>
      <c r="B541" s="197"/>
      <c r="C541" s="57"/>
      <c r="D541" s="595"/>
      <c r="E541" s="184" t="s">
        <v>697</v>
      </c>
      <c r="F541" s="202"/>
      <c r="G541" s="203"/>
      <c r="H541" s="204"/>
    </row>
    <row r="542" spans="1:8" ht="17.25" hidden="1">
      <c r="A542" s="188"/>
      <c r="B542" s="197"/>
      <c r="C542" s="57"/>
      <c r="D542" s="595"/>
      <c r="E542" s="184" t="s">
        <v>698</v>
      </c>
      <c r="F542" s="202"/>
      <c r="G542" s="203"/>
      <c r="H542" s="204"/>
    </row>
    <row r="543" spans="1:8" ht="17.25" hidden="1">
      <c r="A543" s="188"/>
      <c r="B543" s="197"/>
      <c r="C543" s="57"/>
      <c r="D543" s="595"/>
      <c r="E543" s="184" t="s">
        <v>698</v>
      </c>
      <c r="F543" s="202"/>
      <c r="G543" s="203"/>
      <c r="H543" s="204"/>
    </row>
    <row r="544" spans="1:8" ht="14.25" hidden="1" customHeight="1">
      <c r="A544" s="188">
        <v>2840</v>
      </c>
      <c r="B544" s="218" t="s">
        <v>82</v>
      </c>
      <c r="C544" s="54">
        <v>4</v>
      </c>
      <c r="D544" s="594">
        <v>0</v>
      </c>
      <c r="E544" s="190" t="s">
        <v>479</v>
      </c>
      <c r="F544" s="202"/>
      <c r="G544" s="203"/>
      <c r="H544" s="204"/>
    </row>
    <row r="545" spans="1:8" s="56" customFormat="1" ht="10.5" hidden="1" customHeight="1">
      <c r="A545" s="188"/>
      <c r="B545" s="174"/>
      <c r="C545" s="54"/>
      <c r="D545" s="594"/>
      <c r="E545" s="184" t="s">
        <v>235</v>
      </c>
      <c r="F545" s="195"/>
      <c r="G545" s="196"/>
      <c r="H545" s="193"/>
    </row>
    <row r="546" spans="1:8" ht="14.25" hidden="1" customHeight="1">
      <c r="A546" s="188">
        <v>2841</v>
      </c>
      <c r="B546" s="222" t="s">
        <v>82</v>
      </c>
      <c r="C546" s="57">
        <v>4</v>
      </c>
      <c r="D546" s="595">
        <v>1</v>
      </c>
      <c r="E546" s="184" t="s">
        <v>480</v>
      </c>
      <c r="F546" s="202"/>
      <c r="G546" s="203"/>
      <c r="H546" s="204"/>
    </row>
    <row r="547" spans="1:8" ht="27" hidden="1">
      <c r="A547" s="188"/>
      <c r="B547" s="197"/>
      <c r="C547" s="57"/>
      <c r="D547" s="595"/>
      <c r="E547" s="184" t="s">
        <v>697</v>
      </c>
      <c r="F547" s="202"/>
      <c r="G547" s="203"/>
      <c r="H547" s="204"/>
    </row>
    <row r="548" spans="1:8" ht="17.25" hidden="1">
      <c r="A548" s="188"/>
      <c r="B548" s="197"/>
      <c r="C548" s="57"/>
      <c r="D548" s="595"/>
      <c r="E548" s="184" t="s">
        <v>698</v>
      </c>
      <c r="F548" s="202"/>
      <c r="G548" s="203"/>
      <c r="H548" s="204"/>
    </row>
    <row r="549" spans="1:8" ht="17.25" hidden="1">
      <c r="A549" s="188"/>
      <c r="B549" s="197"/>
      <c r="C549" s="57"/>
      <c r="D549" s="595"/>
      <c r="E549" s="184" t="s">
        <v>698</v>
      </c>
      <c r="F549" s="202"/>
      <c r="G549" s="203"/>
      <c r="H549" s="204"/>
    </row>
    <row r="550" spans="1:8" ht="32.25" hidden="1" customHeight="1">
      <c r="A550" s="188">
        <v>2842</v>
      </c>
      <c r="B550" s="222" t="s">
        <v>82</v>
      </c>
      <c r="C550" s="57">
        <v>4</v>
      </c>
      <c r="D550" s="595">
        <v>2</v>
      </c>
      <c r="E550" s="184" t="s">
        <v>481</v>
      </c>
      <c r="F550" s="202"/>
      <c r="G550" s="203"/>
      <c r="H550" s="204"/>
    </row>
    <row r="551" spans="1:8" ht="3" hidden="1" customHeight="1">
      <c r="A551" s="188"/>
      <c r="B551" s="197"/>
      <c r="C551" s="57"/>
      <c r="D551" s="595"/>
      <c r="E551" s="184" t="s">
        <v>697</v>
      </c>
      <c r="F551" s="202"/>
      <c r="G551" s="203"/>
      <c r="H551" s="204"/>
    </row>
    <row r="552" spans="1:8" ht="17.25" hidden="1">
      <c r="A552" s="188"/>
      <c r="B552" s="197"/>
      <c r="C552" s="57"/>
      <c r="D552" s="595"/>
      <c r="E552" s="184" t="s">
        <v>698</v>
      </c>
      <c r="F552" s="202"/>
      <c r="G552" s="203"/>
      <c r="H552" s="204"/>
    </row>
    <row r="553" spans="1:8" ht="17.25" hidden="1">
      <c r="A553" s="188"/>
      <c r="B553" s="197"/>
      <c r="C553" s="57"/>
      <c r="D553" s="595"/>
      <c r="E553" s="184" t="s">
        <v>698</v>
      </c>
      <c r="F553" s="202"/>
      <c r="G553" s="203"/>
      <c r="H553" s="204"/>
    </row>
    <row r="554" spans="1:8" ht="17.25" hidden="1">
      <c r="A554" s="188">
        <v>2843</v>
      </c>
      <c r="B554" s="222" t="s">
        <v>82</v>
      </c>
      <c r="C554" s="57">
        <v>4</v>
      </c>
      <c r="D554" s="595">
        <v>3</v>
      </c>
      <c r="E554" s="184" t="s">
        <v>479</v>
      </c>
      <c r="F554" s="202"/>
      <c r="G554" s="203"/>
      <c r="H554" s="204"/>
    </row>
    <row r="555" spans="1:8" ht="27" hidden="1">
      <c r="A555" s="188"/>
      <c r="B555" s="197"/>
      <c r="C555" s="57"/>
      <c r="D555" s="595"/>
      <c r="E555" s="184" t="s">
        <v>697</v>
      </c>
      <c r="F555" s="202"/>
      <c r="G555" s="203"/>
      <c r="H555" s="204"/>
    </row>
    <row r="556" spans="1:8" ht="17.25" hidden="1">
      <c r="A556" s="188"/>
      <c r="B556" s="197"/>
      <c r="C556" s="57"/>
      <c r="D556" s="595"/>
      <c r="E556" s="184" t="s">
        <v>698</v>
      </c>
      <c r="F556" s="202"/>
      <c r="G556" s="203"/>
      <c r="H556" s="204"/>
    </row>
    <row r="557" spans="1:8" ht="17.25" hidden="1">
      <c r="A557" s="188"/>
      <c r="B557" s="197"/>
      <c r="C557" s="57"/>
      <c r="D557" s="595"/>
      <c r="E557" s="184" t="s">
        <v>698</v>
      </c>
      <c r="F557" s="202"/>
      <c r="G557" s="203"/>
      <c r="H557" s="204"/>
    </row>
    <row r="558" spans="1:8" ht="26.25" hidden="1" customHeight="1">
      <c r="A558" s="188">
        <v>2850</v>
      </c>
      <c r="B558" s="218" t="s">
        <v>82</v>
      </c>
      <c r="C558" s="54">
        <v>5</v>
      </c>
      <c r="D558" s="594">
        <v>0</v>
      </c>
      <c r="E558" s="228" t="s">
        <v>482</v>
      </c>
      <c r="F558" s="202"/>
      <c r="G558" s="203"/>
      <c r="H558" s="204"/>
    </row>
    <row r="559" spans="1:8" s="56" customFormat="1" ht="10.5" hidden="1" customHeight="1">
      <c r="A559" s="188"/>
      <c r="B559" s="174"/>
      <c r="C559" s="54"/>
      <c r="D559" s="594"/>
      <c r="E559" s="184" t="s">
        <v>235</v>
      </c>
      <c r="F559" s="195"/>
      <c r="G559" s="196"/>
      <c r="H559" s="193"/>
    </row>
    <row r="560" spans="1:8" ht="30" hidden="1" customHeight="1">
      <c r="A560" s="188">
        <v>2851</v>
      </c>
      <c r="B560" s="218" t="s">
        <v>82</v>
      </c>
      <c r="C560" s="54">
        <v>5</v>
      </c>
      <c r="D560" s="594">
        <v>1</v>
      </c>
      <c r="E560" s="229" t="s">
        <v>482</v>
      </c>
      <c r="F560" s="202"/>
      <c r="G560" s="203"/>
      <c r="H560" s="204"/>
    </row>
    <row r="561" spans="1:8" ht="27" hidden="1">
      <c r="A561" s="188"/>
      <c r="B561" s="197"/>
      <c r="C561" s="57"/>
      <c r="D561" s="595"/>
      <c r="E561" s="184" t="s">
        <v>697</v>
      </c>
      <c r="F561" s="202"/>
      <c r="G561" s="203"/>
      <c r="H561" s="204"/>
    </row>
    <row r="562" spans="1:8" ht="17.25" hidden="1">
      <c r="A562" s="188"/>
      <c r="B562" s="197"/>
      <c r="C562" s="57"/>
      <c r="D562" s="595"/>
      <c r="E562" s="184" t="s">
        <v>698</v>
      </c>
      <c r="F562" s="202"/>
      <c r="G562" s="203"/>
      <c r="H562" s="204"/>
    </row>
    <row r="563" spans="1:8" ht="17.25" hidden="1">
      <c r="A563" s="188"/>
      <c r="B563" s="197"/>
      <c r="C563" s="57"/>
      <c r="D563" s="595"/>
      <c r="E563" s="184" t="s">
        <v>698</v>
      </c>
      <c r="F563" s="202"/>
      <c r="G563" s="203"/>
      <c r="H563" s="204"/>
    </row>
    <row r="564" spans="1:8" ht="27" hidden="1" customHeight="1">
      <c r="A564" s="188">
        <v>2860</v>
      </c>
      <c r="B564" s="218" t="s">
        <v>82</v>
      </c>
      <c r="C564" s="54">
        <v>6</v>
      </c>
      <c r="D564" s="594">
        <v>0</v>
      </c>
      <c r="E564" s="228" t="s">
        <v>483</v>
      </c>
      <c r="F564" s="202"/>
      <c r="G564" s="203"/>
      <c r="H564" s="204"/>
    </row>
    <row r="565" spans="1:8" s="56" customFormat="1" ht="10.5" hidden="1" customHeight="1">
      <c r="A565" s="188"/>
      <c r="B565" s="174"/>
      <c r="C565" s="54"/>
      <c r="D565" s="594"/>
      <c r="E565" s="184" t="s">
        <v>235</v>
      </c>
      <c r="F565" s="195"/>
      <c r="G565" s="196"/>
      <c r="H565" s="193"/>
    </row>
    <row r="566" spans="1:8" ht="12" hidden="1" customHeight="1">
      <c r="A566" s="188">
        <v>2861</v>
      </c>
      <c r="B566" s="222" t="s">
        <v>82</v>
      </c>
      <c r="C566" s="57">
        <v>6</v>
      </c>
      <c r="D566" s="595">
        <v>1</v>
      </c>
      <c r="E566" s="229" t="s">
        <v>483</v>
      </c>
      <c r="F566" s="202"/>
      <c r="G566" s="203"/>
      <c r="H566" s="204"/>
    </row>
    <row r="567" spans="1:8" ht="27" hidden="1">
      <c r="A567" s="188"/>
      <c r="B567" s="197"/>
      <c r="C567" s="57"/>
      <c r="D567" s="595"/>
      <c r="E567" s="184" t="s">
        <v>697</v>
      </c>
      <c r="F567" s="202"/>
      <c r="G567" s="203"/>
      <c r="H567" s="204"/>
    </row>
    <row r="568" spans="1:8" ht="17.25" hidden="1">
      <c r="A568" s="188"/>
      <c r="B568" s="197"/>
      <c r="C568" s="57"/>
      <c r="D568" s="595"/>
      <c r="E568" s="184" t="s">
        <v>698</v>
      </c>
      <c r="F568" s="202"/>
      <c r="G568" s="203"/>
      <c r="H568" s="204"/>
    </row>
    <row r="569" spans="1:8" ht="17.25" hidden="1">
      <c r="A569" s="188"/>
      <c r="B569" s="197"/>
      <c r="C569" s="57"/>
      <c r="D569" s="595"/>
      <c r="E569" s="184" t="s">
        <v>698</v>
      </c>
      <c r="F569" s="202"/>
      <c r="G569" s="203"/>
      <c r="H569" s="204"/>
    </row>
    <row r="570" spans="1:8" s="55" customFormat="1" ht="44.25" customHeight="1">
      <c r="A570" s="212">
        <v>2900</v>
      </c>
      <c r="B570" s="218" t="s">
        <v>83</v>
      </c>
      <c r="C570" s="54">
        <v>0</v>
      </c>
      <c r="D570" s="594">
        <v>0</v>
      </c>
      <c r="E570" s="219" t="s">
        <v>706</v>
      </c>
      <c r="F570" s="221">
        <f>F572+F585+F595+F605+F615+F627+F632</f>
        <v>239355.446</v>
      </c>
      <c r="G570" s="221">
        <f>G572+G585+G595+G605+G615+G627+G632</f>
        <v>232355.446</v>
      </c>
      <c r="H570" s="223">
        <f>H572+H615</f>
        <v>7000</v>
      </c>
    </row>
    <row r="571" spans="1:8" ht="11.25" customHeight="1">
      <c r="A571" s="183"/>
      <c r="B571" s="174"/>
      <c r="C571" s="589"/>
      <c r="D571" s="590"/>
      <c r="E571" s="184" t="s">
        <v>334</v>
      </c>
      <c r="F571" s="185"/>
      <c r="G571" s="186"/>
      <c r="H571" s="224"/>
    </row>
    <row r="572" spans="1:8" ht="19.5" customHeight="1">
      <c r="A572" s="188">
        <v>2910</v>
      </c>
      <c r="B572" s="218" t="s">
        <v>83</v>
      </c>
      <c r="C572" s="54">
        <v>1</v>
      </c>
      <c r="D572" s="594">
        <v>0</v>
      </c>
      <c r="E572" s="190" t="s">
        <v>485</v>
      </c>
      <c r="F572" s="203">
        <f>F574</f>
        <v>161693.698</v>
      </c>
      <c r="G572" s="200">
        <f>G574</f>
        <v>156693.698</v>
      </c>
      <c r="H572" s="210">
        <f>H574</f>
        <v>5000</v>
      </c>
    </row>
    <row r="573" spans="1:8" s="56" customFormat="1" ht="15" customHeight="1">
      <c r="A573" s="188"/>
      <c r="B573" s="174"/>
      <c r="C573" s="54"/>
      <c r="D573" s="594"/>
      <c r="E573" s="184" t="s">
        <v>235</v>
      </c>
      <c r="F573" s="195"/>
      <c r="G573" s="196"/>
      <c r="H573" s="209"/>
    </row>
    <row r="574" spans="1:8" ht="17.25">
      <c r="A574" s="188">
        <v>2911</v>
      </c>
      <c r="B574" s="222" t="s">
        <v>83</v>
      </c>
      <c r="C574" s="57">
        <v>1</v>
      </c>
      <c r="D574" s="595">
        <v>1</v>
      </c>
      <c r="E574" s="184" t="s">
        <v>486</v>
      </c>
      <c r="F574" s="200">
        <f>F576+F578+F579+F580+F577</f>
        <v>161693.698</v>
      </c>
      <c r="G574" s="200">
        <f>G576+G578+G579+G580+G577</f>
        <v>156693.698</v>
      </c>
      <c r="H574" s="210">
        <f>H578+H579+H580</f>
        <v>5000</v>
      </c>
    </row>
    <row r="575" spans="1:8" ht="29.25" customHeight="1">
      <c r="A575" s="188"/>
      <c r="B575" s="197"/>
      <c r="C575" s="57"/>
      <c r="D575" s="595"/>
      <c r="E575" s="184" t="s">
        <v>697</v>
      </c>
      <c r="F575" s="202"/>
      <c r="G575" s="203"/>
      <c r="H575" s="204"/>
    </row>
    <row r="576" spans="1:8" ht="27">
      <c r="A576" s="188"/>
      <c r="B576" s="197"/>
      <c r="C576" s="57"/>
      <c r="D576" s="595"/>
      <c r="E576" s="597" t="s">
        <v>563</v>
      </c>
      <c r="F576" s="202">
        <f>G576+H576</f>
        <v>154093.698</v>
      </c>
      <c r="G576" s="200">
        <v>154093.698</v>
      </c>
      <c r="H576" s="204"/>
    </row>
    <row r="577" spans="1:8" ht="27">
      <c r="A577" s="188"/>
      <c r="B577" s="197"/>
      <c r="C577" s="57"/>
      <c r="D577" s="595"/>
      <c r="E577" s="597" t="s">
        <v>564</v>
      </c>
      <c r="F577" s="199">
        <f>G577+H577</f>
        <v>2600</v>
      </c>
      <c r="G577" s="200">
        <v>2600</v>
      </c>
      <c r="H577" s="204"/>
    </row>
    <row r="578" spans="1:8" ht="17.25">
      <c r="A578" s="188"/>
      <c r="B578" s="197"/>
      <c r="C578" s="57"/>
      <c r="D578" s="595"/>
      <c r="E578" s="597" t="s">
        <v>605</v>
      </c>
      <c r="F578" s="199">
        <f>G578+H578</f>
        <v>3500</v>
      </c>
      <c r="G578" s="203"/>
      <c r="H578" s="210">
        <v>3500</v>
      </c>
    </row>
    <row r="579" spans="1:8" ht="17.25">
      <c r="A579" s="188"/>
      <c r="B579" s="197"/>
      <c r="C579" s="57"/>
      <c r="D579" s="595"/>
      <c r="E579" s="597" t="s">
        <v>607</v>
      </c>
      <c r="F579" s="199">
        <f>G579+H579</f>
        <v>1000</v>
      </c>
      <c r="G579" s="203"/>
      <c r="H579" s="210">
        <v>1000</v>
      </c>
    </row>
    <row r="580" spans="1:8" ht="16.5" customHeight="1">
      <c r="A580" s="188"/>
      <c r="B580" s="197"/>
      <c r="C580" s="57"/>
      <c r="D580" s="595"/>
      <c r="E580" s="612" t="s">
        <v>612</v>
      </c>
      <c r="F580" s="199">
        <f>G580+H580</f>
        <v>500</v>
      </c>
      <c r="G580" s="203"/>
      <c r="H580" s="210">
        <v>500</v>
      </c>
    </row>
    <row r="581" spans="1:8" ht="17.25" hidden="1">
      <c r="A581" s="188">
        <v>2912</v>
      </c>
      <c r="B581" s="222" t="s">
        <v>83</v>
      </c>
      <c r="C581" s="57">
        <v>1</v>
      </c>
      <c r="D581" s="595">
        <v>2</v>
      </c>
      <c r="E581" s="184" t="s">
        <v>487</v>
      </c>
      <c r="F581" s="202"/>
      <c r="G581" s="203"/>
      <c r="H581" s="204"/>
    </row>
    <row r="582" spans="1:8" ht="15" hidden="1" customHeight="1">
      <c r="A582" s="188"/>
      <c r="B582" s="197"/>
      <c r="C582" s="57"/>
      <c r="D582" s="595"/>
      <c r="E582" s="184" t="s">
        <v>697</v>
      </c>
      <c r="F582" s="202"/>
      <c r="G582" s="203"/>
      <c r="H582" s="204"/>
    </row>
    <row r="583" spans="1:8" ht="17.25" hidden="1">
      <c r="A583" s="188"/>
      <c r="B583" s="197"/>
      <c r="C583" s="57"/>
      <c r="D583" s="595"/>
      <c r="E583" s="184" t="s">
        <v>698</v>
      </c>
      <c r="F583" s="202"/>
      <c r="G583" s="203"/>
      <c r="H583" s="204"/>
    </row>
    <row r="584" spans="1:8" ht="17.25" hidden="1">
      <c r="A584" s="188"/>
      <c r="B584" s="197"/>
      <c r="C584" s="57"/>
      <c r="D584" s="595"/>
      <c r="E584" s="184" t="s">
        <v>698</v>
      </c>
      <c r="F584" s="202"/>
      <c r="G584" s="203"/>
      <c r="H584" s="204"/>
    </row>
    <row r="585" spans="1:8" ht="17.25" hidden="1">
      <c r="A585" s="188">
        <v>2920</v>
      </c>
      <c r="B585" s="218" t="s">
        <v>83</v>
      </c>
      <c r="C585" s="54">
        <v>2</v>
      </c>
      <c r="D585" s="594">
        <v>0</v>
      </c>
      <c r="E585" s="190" t="s">
        <v>488</v>
      </c>
      <c r="F585" s="202"/>
      <c r="G585" s="203"/>
      <c r="H585" s="204"/>
    </row>
    <row r="586" spans="1:8" s="56" customFormat="1" ht="10.5" hidden="1" customHeight="1">
      <c r="A586" s="188"/>
      <c r="B586" s="174"/>
      <c r="C586" s="54"/>
      <c r="D586" s="594"/>
      <c r="E586" s="184" t="s">
        <v>235</v>
      </c>
      <c r="F586" s="195"/>
      <c r="G586" s="196"/>
      <c r="H586" s="193"/>
    </row>
    <row r="587" spans="1:8" ht="17.25" hidden="1">
      <c r="A587" s="188">
        <v>2921</v>
      </c>
      <c r="B587" s="222" t="s">
        <v>83</v>
      </c>
      <c r="C587" s="57">
        <v>2</v>
      </c>
      <c r="D587" s="595">
        <v>1</v>
      </c>
      <c r="E587" s="184" t="s">
        <v>489</v>
      </c>
      <c r="F587" s="202"/>
      <c r="G587" s="203"/>
      <c r="H587" s="204"/>
    </row>
    <row r="588" spans="1:8" ht="27" hidden="1">
      <c r="A588" s="188"/>
      <c r="B588" s="197"/>
      <c r="C588" s="57"/>
      <c r="D588" s="595"/>
      <c r="E588" s="184" t="s">
        <v>697</v>
      </c>
      <c r="F588" s="202"/>
      <c r="G588" s="203"/>
      <c r="H588" s="204"/>
    </row>
    <row r="589" spans="1:8" ht="17.25" hidden="1">
      <c r="A589" s="188"/>
      <c r="B589" s="197"/>
      <c r="C589" s="57"/>
      <c r="D589" s="595"/>
      <c r="E589" s="184" t="s">
        <v>698</v>
      </c>
      <c r="F589" s="202"/>
      <c r="G589" s="203"/>
      <c r="H589" s="204"/>
    </row>
    <row r="590" spans="1:8" ht="17.25" hidden="1">
      <c r="A590" s="188"/>
      <c r="B590" s="197"/>
      <c r="C590" s="57"/>
      <c r="D590" s="595"/>
      <c r="E590" s="184" t="s">
        <v>698</v>
      </c>
      <c r="F590" s="202"/>
      <c r="G590" s="203"/>
      <c r="H590" s="204"/>
    </row>
    <row r="591" spans="1:8" ht="17.25" hidden="1">
      <c r="A591" s="188">
        <v>2922</v>
      </c>
      <c r="B591" s="222" t="s">
        <v>83</v>
      </c>
      <c r="C591" s="57">
        <v>2</v>
      </c>
      <c r="D591" s="595">
        <v>2</v>
      </c>
      <c r="E591" s="184" t="s">
        <v>490</v>
      </c>
      <c r="F591" s="202"/>
      <c r="G591" s="203"/>
      <c r="H591" s="204"/>
    </row>
    <row r="592" spans="1:8" ht="27" hidden="1">
      <c r="A592" s="188"/>
      <c r="B592" s="197"/>
      <c r="C592" s="57"/>
      <c r="D592" s="595"/>
      <c r="E592" s="184" t="s">
        <v>697</v>
      </c>
      <c r="F592" s="202"/>
      <c r="G592" s="203"/>
      <c r="H592" s="204"/>
    </row>
    <row r="593" spans="1:8" ht="17.25" hidden="1">
      <c r="A593" s="188"/>
      <c r="B593" s="197"/>
      <c r="C593" s="57"/>
      <c r="D593" s="595"/>
      <c r="E593" s="184" t="s">
        <v>698</v>
      </c>
      <c r="F593" s="202"/>
      <c r="G593" s="203"/>
      <c r="H593" s="204"/>
    </row>
    <row r="594" spans="1:8" ht="16.5" hidden="1" customHeight="1">
      <c r="A594" s="188"/>
      <c r="B594" s="197"/>
      <c r="C594" s="57"/>
      <c r="D594" s="595"/>
      <c r="E594" s="184" t="s">
        <v>698</v>
      </c>
      <c r="F594" s="202"/>
      <c r="G594" s="203"/>
      <c r="H594" s="204"/>
    </row>
    <row r="595" spans="1:8" ht="27" hidden="1">
      <c r="A595" s="188">
        <v>2930</v>
      </c>
      <c r="B595" s="218" t="s">
        <v>83</v>
      </c>
      <c r="C595" s="54">
        <v>3</v>
      </c>
      <c r="D595" s="594">
        <v>0</v>
      </c>
      <c r="E595" s="190" t="s">
        <v>491</v>
      </c>
      <c r="F595" s="202"/>
      <c r="G595" s="203"/>
      <c r="H595" s="204"/>
    </row>
    <row r="596" spans="1:8" s="56" customFormat="1" ht="10.5" hidden="1" customHeight="1">
      <c r="A596" s="188"/>
      <c r="B596" s="174"/>
      <c r="C596" s="54"/>
      <c r="D596" s="594"/>
      <c r="E596" s="184" t="s">
        <v>235</v>
      </c>
      <c r="F596" s="195"/>
      <c r="G596" s="196"/>
      <c r="H596" s="193"/>
    </row>
    <row r="597" spans="1:8" ht="27" hidden="1">
      <c r="A597" s="188">
        <v>2931</v>
      </c>
      <c r="B597" s="222" t="s">
        <v>83</v>
      </c>
      <c r="C597" s="57">
        <v>3</v>
      </c>
      <c r="D597" s="595">
        <v>1</v>
      </c>
      <c r="E597" s="184" t="s">
        <v>492</v>
      </c>
      <c r="F597" s="202"/>
      <c r="G597" s="203"/>
      <c r="H597" s="204"/>
    </row>
    <row r="598" spans="1:8" ht="27" hidden="1">
      <c r="A598" s="188"/>
      <c r="B598" s="197"/>
      <c r="C598" s="57"/>
      <c r="D598" s="595"/>
      <c r="E598" s="184" t="s">
        <v>697</v>
      </c>
      <c r="F598" s="202"/>
      <c r="G598" s="203"/>
      <c r="H598" s="204"/>
    </row>
    <row r="599" spans="1:8" ht="17.25" hidden="1">
      <c r="A599" s="188"/>
      <c r="B599" s="197"/>
      <c r="C599" s="57"/>
      <c r="D599" s="595"/>
      <c r="E599" s="184" t="s">
        <v>698</v>
      </c>
      <c r="F599" s="202"/>
      <c r="G599" s="203"/>
      <c r="H599" s="204"/>
    </row>
    <row r="600" spans="1:8" ht="17.25" hidden="1">
      <c r="A600" s="188"/>
      <c r="B600" s="197"/>
      <c r="C600" s="57"/>
      <c r="D600" s="595"/>
      <c r="E600" s="184" t="s">
        <v>698</v>
      </c>
      <c r="F600" s="202"/>
      <c r="G600" s="203"/>
      <c r="H600" s="204"/>
    </row>
    <row r="601" spans="1:8" ht="17.25" hidden="1">
      <c r="A601" s="188">
        <v>2932</v>
      </c>
      <c r="B601" s="222" t="s">
        <v>83</v>
      </c>
      <c r="C601" s="57">
        <v>3</v>
      </c>
      <c r="D601" s="595">
        <v>2</v>
      </c>
      <c r="E601" s="184" t="s">
        <v>493</v>
      </c>
      <c r="F601" s="202"/>
      <c r="G601" s="203"/>
      <c r="H601" s="204"/>
    </row>
    <row r="602" spans="1:8" ht="27" hidden="1">
      <c r="A602" s="188"/>
      <c r="B602" s="197"/>
      <c r="C602" s="57"/>
      <c r="D602" s="595"/>
      <c r="E602" s="184" t="s">
        <v>697</v>
      </c>
      <c r="F602" s="202"/>
      <c r="G602" s="203"/>
      <c r="H602" s="204"/>
    </row>
    <row r="603" spans="1:8" ht="17.25" hidden="1">
      <c r="A603" s="188"/>
      <c r="B603" s="197"/>
      <c r="C603" s="57"/>
      <c r="D603" s="595"/>
      <c r="E603" s="184" t="s">
        <v>698</v>
      </c>
      <c r="F603" s="202"/>
      <c r="G603" s="203"/>
      <c r="H603" s="204"/>
    </row>
    <row r="604" spans="1:8" ht="17.25" hidden="1">
      <c r="A604" s="188"/>
      <c r="B604" s="197"/>
      <c r="C604" s="57"/>
      <c r="D604" s="595"/>
      <c r="E604" s="184" t="s">
        <v>698</v>
      </c>
      <c r="F604" s="202"/>
      <c r="G604" s="203"/>
      <c r="H604" s="204"/>
    </row>
    <row r="605" spans="1:8" ht="17.25" hidden="1">
      <c r="A605" s="188">
        <v>2940</v>
      </c>
      <c r="B605" s="218" t="s">
        <v>83</v>
      </c>
      <c r="C605" s="54">
        <v>4</v>
      </c>
      <c r="D605" s="594">
        <v>0</v>
      </c>
      <c r="E605" s="190" t="s">
        <v>494</v>
      </c>
      <c r="F605" s="202"/>
      <c r="G605" s="203"/>
      <c r="H605" s="204"/>
    </row>
    <row r="606" spans="1:8" s="56" customFormat="1" ht="10.5" hidden="1" customHeight="1">
      <c r="A606" s="188"/>
      <c r="B606" s="174"/>
      <c r="C606" s="54"/>
      <c r="D606" s="594"/>
      <c r="E606" s="184" t="s">
        <v>235</v>
      </c>
      <c r="F606" s="195"/>
      <c r="G606" s="196"/>
      <c r="H606" s="193"/>
    </row>
    <row r="607" spans="1:8" ht="17.25" hidden="1">
      <c r="A607" s="188">
        <v>2941</v>
      </c>
      <c r="B607" s="222" t="s">
        <v>83</v>
      </c>
      <c r="C607" s="57">
        <v>4</v>
      </c>
      <c r="D607" s="595">
        <v>1</v>
      </c>
      <c r="E607" s="184" t="s">
        <v>495</v>
      </c>
      <c r="F607" s="202"/>
      <c r="G607" s="203"/>
      <c r="H607" s="204"/>
    </row>
    <row r="608" spans="1:8" ht="27" hidden="1">
      <c r="A608" s="188"/>
      <c r="B608" s="197"/>
      <c r="C608" s="57"/>
      <c r="D608" s="595"/>
      <c r="E608" s="184" t="s">
        <v>697</v>
      </c>
      <c r="F608" s="202"/>
      <c r="G608" s="203"/>
      <c r="H608" s="204"/>
    </row>
    <row r="609" spans="1:8" ht="17.25" hidden="1">
      <c r="A609" s="188"/>
      <c r="B609" s="197"/>
      <c r="C609" s="57"/>
      <c r="D609" s="595"/>
      <c r="E609" s="184" t="s">
        <v>698</v>
      </c>
      <c r="F609" s="202"/>
      <c r="G609" s="203"/>
      <c r="H609" s="204"/>
    </row>
    <row r="610" spans="1:8" ht="17.25" hidden="1">
      <c r="A610" s="188"/>
      <c r="B610" s="197"/>
      <c r="C610" s="57"/>
      <c r="D610" s="595"/>
      <c r="E610" s="184" t="s">
        <v>698</v>
      </c>
      <c r="F610" s="202"/>
      <c r="G610" s="203"/>
      <c r="H610" s="204"/>
    </row>
    <row r="611" spans="1:8" ht="17.25" hidden="1">
      <c r="A611" s="188">
        <v>2942</v>
      </c>
      <c r="B611" s="222" t="s">
        <v>83</v>
      </c>
      <c r="C611" s="57">
        <v>4</v>
      </c>
      <c r="D611" s="595">
        <v>2</v>
      </c>
      <c r="E611" s="184" t="s">
        <v>496</v>
      </c>
      <c r="F611" s="202"/>
      <c r="G611" s="203"/>
      <c r="H611" s="204"/>
    </row>
    <row r="612" spans="1:8" ht="27" hidden="1">
      <c r="A612" s="188"/>
      <c r="B612" s="197"/>
      <c r="C612" s="57"/>
      <c r="D612" s="595"/>
      <c r="E612" s="184" t="s">
        <v>697</v>
      </c>
      <c r="F612" s="202"/>
      <c r="G612" s="203"/>
      <c r="H612" s="204"/>
    </row>
    <row r="613" spans="1:8" ht="17.25" hidden="1">
      <c r="A613" s="188"/>
      <c r="B613" s="197"/>
      <c r="C613" s="57"/>
      <c r="D613" s="595"/>
      <c r="E613" s="184" t="s">
        <v>698</v>
      </c>
      <c r="F613" s="202"/>
      <c r="G613" s="203"/>
      <c r="H613" s="204"/>
    </row>
    <row r="614" spans="1:8" ht="17.25" hidden="1">
      <c r="A614" s="188"/>
      <c r="B614" s="197"/>
      <c r="C614" s="57"/>
      <c r="D614" s="595"/>
      <c r="E614" s="184" t="s">
        <v>698</v>
      </c>
      <c r="F614" s="202"/>
      <c r="G614" s="203"/>
      <c r="H614" s="204"/>
    </row>
    <row r="615" spans="1:8" ht="17.25">
      <c r="A615" s="188">
        <v>2950</v>
      </c>
      <c r="B615" s="218" t="s">
        <v>83</v>
      </c>
      <c r="C615" s="54">
        <v>5</v>
      </c>
      <c r="D615" s="594">
        <v>0</v>
      </c>
      <c r="E615" s="190" t="s">
        <v>497</v>
      </c>
      <c r="F615" s="199">
        <f>G615+H615</f>
        <v>77216.748000000007</v>
      </c>
      <c r="G615" s="203">
        <f>G617</f>
        <v>75216.748000000007</v>
      </c>
      <c r="H615" s="210">
        <f>H617</f>
        <v>2000</v>
      </c>
    </row>
    <row r="616" spans="1:8" s="56" customFormat="1" ht="15.75" customHeight="1">
      <c r="A616" s="188"/>
      <c r="B616" s="174"/>
      <c r="C616" s="54"/>
      <c r="D616" s="594"/>
      <c r="E616" s="184" t="s">
        <v>235</v>
      </c>
      <c r="F616" s="208"/>
      <c r="G616" s="196"/>
      <c r="H616" s="209"/>
    </row>
    <row r="617" spans="1:8" ht="17.25">
      <c r="A617" s="188">
        <v>2951</v>
      </c>
      <c r="B617" s="222" t="s">
        <v>83</v>
      </c>
      <c r="C617" s="57">
        <v>5</v>
      </c>
      <c r="D617" s="595">
        <v>1</v>
      </c>
      <c r="E617" s="184" t="s">
        <v>498</v>
      </c>
      <c r="F617" s="200">
        <f>F619+F620+F621</f>
        <v>77216.748000000007</v>
      </c>
      <c r="G617" s="203">
        <f>G619</f>
        <v>75216.748000000007</v>
      </c>
      <c r="H617" s="210">
        <f>H620+H621+H622</f>
        <v>2000</v>
      </c>
    </row>
    <row r="618" spans="1:8" ht="30.75" customHeight="1">
      <c r="A618" s="188"/>
      <c r="B618" s="197"/>
      <c r="C618" s="57"/>
      <c r="D618" s="595"/>
      <c r="E618" s="184" t="s">
        <v>697</v>
      </c>
      <c r="F618" s="199"/>
      <c r="G618" s="203"/>
      <c r="H618" s="210"/>
    </row>
    <row r="619" spans="1:8" ht="27">
      <c r="A619" s="188"/>
      <c r="B619" s="197"/>
      <c r="C619" s="57"/>
      <c r="D619" s="595"/>
      <c r="E619" s="597" t="s">
        <v>563</v>
      </c>
      <c r="F619" s="199">
        <f>G619+H619</f>
        <v>75216.748000000007</v>
      </c>
      <c r="G619" s="203">
        <v>75216.748000000007</v>
      </c>
      <c r="H619" s="210"/>
    </row>
    <row r="620" spans="1:8" ht="17.25">
      <c r="A620" s="188"/>
      <c r="B620" s="197"/>
      <c r="C620" s="57"/>
      <c r="D620" s="595"/>
      <c r="E620" s="597" t="s">
        <v>605</v>
      </c>
      <c r="F620" s="202">
        <f>G620+H620</f>
        <v>0</v>
      </c>
      <c r="G620" s="203"/>
      <c r="H620" s="210"/>
    </row>
    <row r="621" spans="1:8" ht="15" customHeight="1">
      <c r="A621" s="188"/>
      <c r="B621" s="197"/>
      <c r="C621" s="57"/>
      <c r="D621" s="595"/>
      <c r="E621" s="597" t="s">
        <v>607</v>
      </c>
      <c r="F621" s="199">
        <f>G621+H621</f>
        <v>2000</v>
      </c>
      <c r="G621" s="203"/>
      <c r="H621" s="210">
        <v>2000</v>
      </c>
    </row>
    <row r="622" spans="1:8" ht="17.25" hidden="1">
      <c r="A622" s="188"/>
      <c r="B622" s="197"/>
      <c r="C622" s="57"/>
      <c r="D622" s="595"/>
      <c r="E622" s="612" t="s">
        <v>612</v>
      </c>
      <c r="F622" s="202">
        <f>G622+H622</f>
        <v>0</v>
      </c>
      <c r="G622" s="203"/>
      <c r="H622" s="210"/>
    </row>
    <row r="623" spans="1:8" ht="17.25" hidden="1">
      <c r="A623" s="188">
        <v>2952</v>
      </c>
      <c r="B623" s="222" t="s">
        <v>83</v>
      </c>
      <c r="C623" s="57">
        <v>5</v>
      </c>
      <c r="D623" s="595">
        <v>2</v>
      </c>
      <c r="E623" s="184" t="s">
        <v>499</v>
      </c>
      <c r="F623" s="202"/>
      <c r="G623" s="203"/>
      <c r="H623" s="204"/>
    </row>
    <row r="624" spans="1:8" ht="27" hidden="1">
      <c r="A624" s="188"/>
      <c r="B624" s="197"/>
      <c r="C624" s="57"/>
      <c r="D624" s="595"/>
      <c r="E624" s="184" t="s">
        <v>697</v>
      </c>
      <c r="F624" s="202"/>
      <c r="G624" s="203"/>
      <c r="H624" s="204"/>
    </row>
    <row r="625" spans="1:8" ht="17.25" hidden="1">
      <c r="A625" s="188"/>
      <c r="B625" s="197"/>
      <c r="C625" s="57"/>
      <c r="D625" s="595"/>
      <c r="E625" s="184" t="s">
        <v>698</v>
      </c>
      <c r="F625" s="202"/>
      <c r="G625" s="203"/>
      <c r="H625" s="204"/>
    </row>
    <row r="626" spans="1:8" ht="17.25" hidden="1">
      <c r="A626" s="188"/>
      <c r="B626" s="197"/>
      <c r="C626" s="57"/>
      <c r="D626" s="595"/>
      <c r="E626" s="184" t="s">
        <v>698</v>
      </c>
      <c r="F626" s="202"/>
      <c r="G626" s="203"/>
      <c r="H626" s="204"/>
    </row>
    <row r="627" spans="1:8" ht="17.25">
      <c r="A627" s="188">
        <v>2960</v>
      </c>
      <c r="B627" s="218" t="s">
        <v>83</v>
      </c>
      <c r="C627" s="54">
        <v>6</v>
      </c>
      <c r="D627" s="594">
        <v>0</v>
      </c>
      <c r="E627" s="190" t="s">
        <v>500</v>
      </c>
      <c r="F627" s="199">
        <f>G627</f>
        <v>445</v>
      </c>
      <c r="G627" s="200">
        <f>G629</f>
        <v>445</v>
      </c>
      <c r="H627" s="204"/>
    </row>
    <row r="628" spans="1:8" s="56" customFormat="1" ht="15" customHeight="1">
      <c r="A628" s="188"/>
      <c r="B628" s="174"/>
      <c r="C628" s="54"/>
      <c r="D628" s="594"/>
      <c r="E628" s="184" t="s">
        <v>235</v>
      </c>
      <c r="F628" s="199"/>
      <c r="G628" s="192"/>
      <c r="H628" s="193"/>
    </row>
    <row r="629" spans="1:8" ht="17.25">
      <c r="A629" s="188">
        <v>2961</v>
      </c>
      <c r="B629" s="222" t="s">
        <v>83</v>
      </c>
      <c r="C629" s="57">
        <v>6</v>
      </c>
      <c r="D629" s="595">
        <v>1</v>
      </c>
      <c r="E629" s="184" t="s">
        <v>500</v>
      </c>
      <c r="F629" s="199">
        <f>G629</f>
        <v>445</v>
      </c>
      <c r="G629" s="200">
        <f>G631</f>
        <v>445</v>
      </c>
      <c r="H629" s="204"/>
    </row>
    <row r="630" spans="1:8" ht="28.5" customHeight="1">
      <c r="A630" s="188"/>
      <c r="B630" s="197"/>
      <c r="C630" s="57"/>
      <c r="D630" s="595"/>
      <c r="E630" s="184" t="s">
        <v>697</v>
      </c>
      <c r="F630" s="199"/>
      <c r="G630" s="200"/>
      <c r="H630" s="204"/>
    </row>
    <row r="631" spans="1:8" ht="16.5" customHeight="1">
      <c r="A631" s="188"/>
      <c r="B631" s="197"/>
      <c r="C631" s="57"/>
      <c r="D631" s="595"/>
      <c r="E631" s="597" t="s">
        <v>555</v>
      </c>
      <c r="F631" s="199">
        <f>G631</f>
        <v>445</v>
      </c>
      <c r="G631" s="200">
        <f>445</f>
        <v>445</v>
      </c>
      <c r="H631" s="204"/>
    </row>
    <row r="632" spans="1:8" ht="27" hidden="1">
      <c r="A632" s="188">
        <v>2970</v>
      </c>
      <c r="B632" s="218" t="s">
        <v>83</v>
      </c>
      <c r="C632" s="54">
        <v>7</v>
      </c>
      <c r="D632" s="594">
        <v>0</v>
      </c>
      <c r="E632" s="190" t="s">
        <v>501</v>
      </c>
      <c r="F632" s="202"/>
      <c r="G632" s="203"/>
      <c r="H632" s="204"/>
    </row>
    <row r="633" spans="1:8" s="56" customFormat="1" ht="10.5" hidden="1" customHeight="1">
      <c r="A633" s="188"/>
      <c r="B633" s="174"/>
      <c r="C633" s="54"/>
      <c r="D633" s="594"/>
      <c r="E633" s="184" t="s">
        <v>235</v>
      </c>
      <c r="F633" s="195"/>
      <c r="G633" s="196"/>
      <c r="H633" s="193"/>
    </row>
    <row r="634" spans="1:8" ht="27" hidden="1">
      <c r="A634" s="188">
        <v>2971</v>
      </c>
      <c r="B634" s="222" t="s">
        <v>83</v>
      </c>
      <c r="C634" s="57">
        <v>7</v>
      </c>
      <c r="D634" s="595">
        <v>1</v>
      </c>
      <c r="E634" s="184" t="s">
        <v>501</v>
      </c>
      <c r="F634" s="202"/>
      <c r="G634" s="203"/>
      <c r="H634" s="204"/>
    </row>
    <row r="635" spans="1:8" ht="27" hidden="1">
      <c r="A635" s="188"/>
      <c r="B635" s="197"/>
      <c r="C635" s="57"/>
      <c r="D635" s="595"/>
      <c r="E635" s="184" t="s">
        <v>697</v>
      </c>
      <c r="F635" s="202"/>
      <c r="G635" s="203"/>
      <c r="H635" s="204"/>
    </row>
    <row r="636" spans="1:8" ht="17.25" hidden="1">
      <c r="A636" s="188"/>
      <c r="B636" s="197"/>
      <c r="C636" s="57"/>
      <c r="D636" s="595"/>
      <c r="E636" s="184" t="s">
        <v>698</v>
      </c>
      <c r="F636" s="202"/>
      <c r="G636" s="203"/>
      <c r="H636" s="204"/>
    </row>
    <row r="637" spans="1:8" ht="17.25" hidden="1">
      <c r="A637" s="188"/>
      <c r="B637" s="197"/>
      <c r="C637" s="57"/>
      <c r="D637" s="595"/>
      <c r="E637" s="184" t="s">
        <v>698</v>
      </c>
      <c r="F637" s="202"/>
      <c r="G637" s="203"/>
      <c r="H637" s="204"/>
    </row>
    <row r="638" spans="1:8" ht="17.25" hidden="1">
      <c r="A638" s="188">
        <v>2980</v>
      </c>
      <c r="B638" s="218" t="s">
        <v>83</v>
      </c>
      <c r="C638" s="54">
        <v>8</v>
      </c>
      <c r="D638" s="594">
        <v>0</v>
      </c>
      <c r="E638" s="190" t="s">
        <v>502</v>
      </c>
      <c r="F638" s="202"/>
      <c r="G638" s="203"/>
      <c r="H638" s="204"/>
    </row>
    <row r="639" spans="1:8" s="56" customFormat="1" ht="10.5" hidden="1" customHeight="1">
      <c r="A639" s="188"/>
      <c r="B639" s="174"/>
      <c r="C639" s="54"/>
      <c r="D639" s="594"/>
      <c r="E639" s="184" t="s">
        <v>235</v>
      </c>
      <c r="F639" s="195"/>
      <c r="G639" s="196"/>
      <c r="H639" s="193"/>
    </row>
    <row r="640" spans="1:8" ht="17.25" hidden="1">
      <c r="A640" s="188">
        <v>2981</v>
      </c>
      <c r="B640" s="222" t="s">
        <v>83</v>
      </c>
      <c r="C640" s="57">
        <v>8</v>
      </c>
      <c r="D640" s="595">
        <v>1</v>
      </c>
      <c r="E640" s="184" t="s">
        <v>502</v>
      </c>
      <c r="F640" s="202"/>
      <c r="G640" s="203"/>
      <c r="H640" s="204"/>
    </row>
    <row r="641" spans="1:8" ht="27" hidden="1">
      <c r="A641" s="188"/>
      <c r="B641" s="197"/>
      <c r="C641" s="57"/>
      <c r="D641" s="595"/>
      <c r="E641" s="184" t="s">
        <v>697</v>
      </c>
      <c r="F641" s="202"/>
      <c r="G641" s="203"/>
      <c r="H641" s="204"/>
    </row>
    <row r="642" spans="1:8" ht="17.25" hidden="1">
      <c r="A642" s="188"/>
      <c r="B642" s="197"/>
      <c r="C642" s="57"/>
      <c r="D642" s="595"/>
      <c r="E642" s="184" t="s">
        <v>698</v>
      </c>
      <c r="F642" s="202"/>
      <c r="G642" s="203"/>
      <c r="H642" s="204"/>
    </row>
    <row r="643" spans="1:8" ht="17.25" hidden="1">
      <c r="A643" s="188"/>
      <c r="B643" s="197"/>
      <c r="C643" s="57"/>
      <c r="D643" s="595"/>
      <c r="E643" s="184" t="s">
        <v>698</v>
      </c>
      <c r="F643" s="202"/>
      <c r="G643" s="203"/>
      <c r="H643" s="204"/>
    </row>
    <row r="644" spans="1:8" s="55" customFormat="1" ht="45" customHeight="1">
      <c r="A644" s="212">
        <v>3000</v>
      </c>
      <c r="B644" s="218" t="s">
        <v>84</v>
      </c>
      <c r="C644" s="54">
        <v>0</v>
      </c>
      <c r="D644" s="594">
        <v>0</v>
      </c>
      <c r="E644" s="219" t="s">
        <v>707</v>
      </c>
      <c r="F644" s="214">
        <f>F646+F656+F662+F665+F671+F677+F683</f>
        <v>14995</v>
      </c>
      <c r="G644" s="214">
        <f>G646+G656+G662+G665+G671+G677+G683</f>
        <v>14995</v>
      </c>
      <c r="H644" s="215"/>
    </row>
    <row r="645" spans="1:8" ht="15.75" customHeight="1">
      <c r="A645" s="183"/>
      <c r="B645" s="174"/>
      <c r="C645" s="589"/>
      <c r="D645" s="590"/>
      <c r="E645" s="184" t="s">
        <v>334</v>
      </c>
      <c r="F645" s="185"/>
      <c r="G645" s="186"/>
      <c r="H645" s="187"/>
    </row>
    <row r="646" spans="1:8" ht="17.25">
      <c r="A646" s="188">
        <v>3010</v>
      </c>
      <c r="B646" s="218" t="s">
        <v>84</v>
      </c>
      <c r="C646" s="54">
        <v>1</v>
      </c>
      <c r="D646" s="594">
        <v>0</v>
      </c>
      <c r="E646" s="190" t="s">
        <v>504</v>
      </c>
      <c r="F646" s="199">
        <f>F648</f>
        <v>55</v>
      </c>
      <c r="G646" s="199">
        <f>G648</f>
        <v>55</v>
      </c>
      <c r="H646" s="204"/>
    </row>
    <row r="647" spans="1:8" s="56" customFormat="1" ht="14.25" customHeight="1">
      <c r="A647" s="188"/>
      <c r="B647" s="174"/>
      <c r="C647" s="54"/>
      <c r="D647" s="594"/>
      <c r="E647" s="184" t="s">
        <v>235</v>
      </c>
      <c r="F647" s="195"/>
      <c r="G647" s="196"/>
      <c r="H647" s="193"/>
    </row>
    <row r="648" spans="1:8" ht="17.25">
      <c r="A648" s="188">
        <v>3011</v>
      </c>
      <c r="B648" s="222" t="s">
        <v>84</v>
      </c>
      <c r="C648" s="57">
        <v>1</v>
      </c>
      <c r="D648" s="595">
        <v>1</v>
      </c>
      <c r="E648" s="184" t="s">
        <v>505</v>
      </c>
      <c r="F648" s="199">
        <f>F650</f>
        <v>55</v>
      </c>
      <c r="G648" s="199">
        <f>G650</f>
        <v>55</v>
      </c>
      <c r="H648" s="204"/>
    </row>
    <row r="649" spans="1:8" ht="27.75" customHeight="1">
      <c r="A649" s="188"/>
      <c r="B649" s="197"/>
      <c r="C649" s="57"/>
      <c r="D649" s="595"/>
      <c r="E649" s="184" t="s">
        <v>697</v>
      </c>
      <c r="F649" s="202"/>
      <c r="G649" s="203"/>
      <c r="H649" s="204"/>
    </row>
    <row r="650" spans="1:8" ht="16.5" customHeight="1">
      <c r="A650" s="188"/>
      <c r="B650" s="197"/>
      <c r="C650" s="57"/>
      <c r="D650" s="595"/>
      <c r="E650" s="597" t="s">
        <v>587</v>
      </c>
      <c r="F650" s="199">
        <f>G650</f>
        <v>55</v>
      </c>
      <c r="G650" s="200">
        <v>55</v>
      </c>
      <c r="H650" s="204"/>
    </row>
    <row r="651" spans="1:8" ht="16.5" hidden="1" customHeight="1">
      <c r="A651" s="188"/>
      <c r="B651" s="197"/>
      <c r="C651" s="57"/>
      <c r="D651" s="595"/>
      <c r="E651" s="184" t="s">
        <v>698</v>
      </c>
      <c r="F651" s="202"/>
      <c r="G651" s="203"/>
      <c r="H651" s="204"/>
    </row>
    <row r="652" spans="1:8" ht="17.25" hidden="1">
      <c r="A652" s="188">
        <v>3012</v>
      </c>
      <c r="B652" s="222" t="s">
        <v>84</v>
      </c>
      <c r="C652" s="57">
        <v>1</v>
      </c>
      <c r="D652" s="595">
        <v>2</v>
      </c>
      <c r="E652" s="184" t="s">
        <v>506</v>
      </c>
      <c r="F652" s="202"/>
      <c r="G652" s="203"/>
      <c r="H652" s="204"/>
    </row>
    <row r="653" spans="1:8" ht="27" hidden="1">
      <c r="A653" s="188"/>
      <c r="B653" s="197"/>
      <c r="C653" s="57"/>
      <c r="D653" s="595"/>
      <c r="E653" s="184" t="s">
        <v>697</v>
      </c>
      <c r="F653" s="202"/>
      <c r="G653" s="203"/>
      <c r="H653" s="204"/>
    </row>
    <row r="654" spans="1:8" ht="17.25" hidden="1">
      <c r="A654" s="188"/>
      <c r="B654" s="197"/>
      <c r="C654" s="57"/>
      <c r="D654" s="595"/>
      <c r="E654" s="184" t="s">
        <v>698</v>
      </c>
      <c r="F654" s="202"/>
      <c r="G654" s="203"/>
      <c r="H654" s="204"/>
    </row>
    <row r="655" spans="1:8" ht="17.25" hidden="1">
      <c r="A655" s="188"/>
      <c r="B655" s="197"/>
      <c r="C655" s="57"/>
      <c r="D655" s="595"/>
      <c r="E655" s="184" t="s">
        <v>698</v>
      </c>
      <c r="F655" s="202"/>
      <c r="G655" s="203"/>
      <c r="H655" s="204"/>
    </row>
    <row r="656" spans="1:8" ht="17.25" hidden="1">
      <c r="A656" s="188">
        <v>3020</v>
      </c>
      <c r="B656" s="218" t="s">
        <v>84</v>
      </c>
      <c r="C656" s="54">
        <v>2</v>
      </c>
      <c r="D656" s="594">
        <v>0</v>
      </c>
      <c r="E656" s="190" t="s">
        <v>507</v>
      </c>
      <c r="F656" s="202"/>
      <c r="G656" s="203"/>
      <c r="H656" s="204"/>
    </row>
    <row r="657" spans="1:8" s="56" customFormat="1" ht="10.5" hidden="1" customHeight="1">
      <c r="A657" s="188"/>
      <c r="B657" s="174"/>
      <c r="C657" s="54"/>
      <c r="D657" s="594"/>
      <c r="E657" s="184" t="s">
        <v>235</v>
      </c>
      <c r="F657" s="195"/>
      <c r="G657" s="196"/>
      <c r="H657" s="193"/>
    </row>
    <row r="658" spans="1:8" ht="17.25" hidden="1">
      <c r="A658" s="188">
        <v>3021</v>
      </c>
      <c r="B658" s="222" t="s">
        <v>84</v>
      </c>
      <c r="C658" s="57">
        <v>2</v>
      </c>
      <c r="D658" s="595">
        <v>1</v>
      </c>
      <c r="E658" s="184" t="s">
        <v>507</v>
      </c>
      <c r="F658" s="202"/>
      <c r="G658" s="203"/>
      <c r="H658" s="204"/>
    </row>
    <row r="659" spans="1:8" ht="27" hidden="1">
      <c r="A659" s="188"/>
      <c r="B659" s="197"/>
      <c r="C659" s="57"/>
      <c r="D659" s="595"/>
      <c r="E659" s="184" t="s">
        <v>697</v>
      </c>
      <c r="F659" s="202"/>
      <c r="G659" s="203"/>
      <c r="H659" s="204"/>
    </row>
    <row r="660" spans="1:8" ht="17.25" hidden="1">
      <c r="A660" s="188"/>
      <c r="B660" s="197"/>
      <c r="C660" s="57"/>
      <c r="D660" s="595"/>
      <c r="E660" s="184" t="s">
        <v>698</v>
      </c>
      <c r="F660" s="202"/>
      <c r="G660" s="203"/>
      <c r="H660" s="204"/>
    </row>
    <row r="661" spans="1:8" ht="17.25" hidden="1">
      <c r="A661" s="188"/>
      <c r="B661" s="197"/>
      <c r="C661" s="57"/>
      <c r="D661" s="595"/>
      <c r="E661" s="184" t="s">
        <v>698</v>
      </c>
      <c r="F661" s="202"/>
      <c r="G661" s="203"/>
      <c r="H661" s="204"/>
    </row>
    <row r="662" spans="1:8" ht="17.25" hidden="1">
      <c r="A662" s="188">
        <v>3030</v>
      </c>
      <c r="B662" s="218" t="s">
        <v>84</v>
      </c>
      <c r="C662" s="54">
        <v>3</v>
      </c>
      <c r="D662" s="594">
        <v>0</v>
      </c>
      <c r="E662" s="190" t="s">
        <v>508</v>
      </c>
      <c r="F662" s="202"/>
      <c r="G662" s="203"/>
      <c r="H662" s="204"/>
    </row>
    <row r="663" spans="1:8" s="56" customFormat="1" ht="10.5" hidden="1" customHeight="1">
      <c r="A663" s="188"/>
      <c r="B663" s="174"/>
      <c r="C663" s="54"/>
      <c r="D663" s="594"/>
      <c r="E663" s="184" t="s">
        <v>235</v>
      </c>
      <c r="F663" s="195"/>
      <c r="G663" s="196"/>
      <c r="H663" s="193"/>
    </row>
    <row r="664" spans="1:8" s="56" customFormat="1" ht="10.5" hidden="1" customHeight="1">
      <c r="A664" s="188">
        <v>3031</v>
      </c>
      <c r="B664" s="222" t="s">
        <v>84</v>
      </c>
      <c r="C664" s="57">
        <v>3</v>
      </c>
      <c r="D664" s="595">
        <v>1</v>
      </c>
      <c r="E664" s="184" t="s">
        <v>508</v>
      </c>
      <c r="F664" s="195"/>
      <c r="G664" s="196"/>
      <c r="H664" s="193"/>
    </row>
    <row r="665" spans="1:8" ht="17.25">
      <c r="A665" s="188">
        <v>3040</v>
      </c>
      <c r="B665" s="218" t="s">
        <v>84</v>
      </c>
      <c r="C665" s="54">
        <v>4</v>
      </c>
      <c r="D665" s="594">
        <v>0</v>
      </c>
      <c r="E665" s="190" t="s">
        <v>509</v>
      </c>
      <c r="F665" s="200">
        <f>F667</f>
        <v>8770</v>
      </c>
      <c r="G665" s="200">
        <f>G667</f>
        <v>8770</v>
      </c>
      <c r="H665" s="204"/>
    </row>
    <row r="666" spans="1:8" s="56" customFormat="1" ht="15.75" customHeight="1">
      <c r="A666" s="188"/>
      <c r="B666" s="174"/>
      <c r="C666" s="54"/>
      <c r="D666" s="594"/>
      <c r="E666" s="184" t="s">
        <v>235</v>
      </c>
      <c r="F666" s="208"/>
      <c r="G666" s="192"/>
      <c r="H666" s="193"/>
    </row>
    <row r="667" spans="1:8" ht="17.25">
      <c r="A667" s="188">
        <v>3041</v>
      </c>
      <c r="B667" s="222" t="s">
        <v>84</v>
      </c>
      <c r="C667" s="57">
        <v>4</v>
      </c>
      <c r="D667" s="595">
        <v>1</v>
      </c>
      <c r="E667" s="184" t="s">
        <v>509</v>
      </c>
      <c r="F667" s="199">
        <f>G667</f>
        <v>8770</v>
      </c>
      <c r="G667" s="200">
        <f>G669</f>
        <v>8770</v>
      </c>
      <c r="H667" s="204"/>
    </row>
    <row r="668" spans="1:8" ht="30" customHeight="1">
      <c r="A668" s="188"/>
      <c r="B668" s="197"/>
      <c r="C668" s="57"/>
      <c r="D668" s="595"/>
      <c r="E668" s="184" t="s">
        <v>697</v>
      </c>
      <c r="F668" s="199"/>
      <c r="G668" s="200"/>
      <c r="H668" s="204"/>
    </row>
    <row r="669" spans="1:8" ht="16.5" customHeight="1">
      <c r="A669" s="188"/>
      <c r="B669" s="197"/>
      <c r="C669" s="57"/>
      <c r="D669" s="595"/>
      <c r="E669" s="597" t="s">
        <v>587</v>
      </c>
      <c r="F669" s="199">
        <f>G669</f>
        <v>8770</v>
      </c>
      <c r="G669" s="200">
        <v>8770</v>
      </c>
      <c r="H669" s="204"/>
    </row>
    <row r="670" spans="1:8" ht="0.75" hidden="1" customHeight="1">
      <c r="A670" s="188"/>
      <c r="B670" s="197"/>
      <c r="C670" s="57"/>
      <c r="D670" s="595"/>
      <c r="E670" s="184" t="s">
        <v>698</v>
      </c>
      <c r="F670" s="202"/>
      <c r="G670" s="203"/>
      <c r="H670" s="204"/>
    </row>
    <row r="671" spans="1:8" ht="17.25" hidden="1">
      <c r="A671" s="188">
        <v>3050</v>
      </c>
      <c r="B671" s="218" t="s">
        <v>84</v>
      </c>
      <c r="C671" s="54">
        <v>5</v>
      </c>
      <c r="D671" s="594">
        <v>0</v>
      </c>
      <c r="E671" s="190" t="s">
        <v>510</v>
      </c>
      <c r="F671" s="202"/>
      <c r="G671" s="203"/>
      <c r="H671" s="204"/>
    </row>
    <row r="672" spans="1:8" s="56" customFormat="1" ht="10.5" hidden="1" customHeight="1">
      <c r="A672" s="188"/>
      <c r="B672" s="174"/>
      <c r="C672" s="54"/>
      <c r="D672" s="594"/>
      <c r="E672" s="184" t="s">
        <v>235</v>
      </c>
      <c r="F672" s="195"/>
      <c r="G672" s="196"/>
      <c r="H672" s="193"/>
    </row>
    <row r="673" spans="1:8" ht="17.25" hidden="1">
      <c r="A673" s="188">
        <v>3051</v>
      </c>
      <c r="B673" s="222" t="s">
        <v>84</v>
      </c>
      <c r="C673" s="57">
        <v>5</v>
      </c>
      <c r="D673" s="595">
        <v>1</v>
      </c>
      <c r="E673" s="184" t="s">
        <v>510</v>
      </c>
      <c r="F673" s="202"/>
      <c r="G673" s="203"/>
      <c r="H673" s="204"/>
    </row>
    <row r="674" spans="1:8" ht="27" hidden="1">
      <c r="A674" s="188"/>
      <c r="B674" s="197"/>
      <c r="C674" s="57"/>
      <c r="D674" s="595"/>
      <c r="E674" s="184" t="s">
        <v>697</v>
      </c>
      <c r="F674" s="202"/>
      <c r="G674" s="203"/>
      <c r="H674" s="204"/>
    </row>
    <row r="675" spans="1:8" ht="17.25" hidden="1">
      <c r="A675" s="188"/>
      <c r="B675" s="197"/>
      <c r="C675" s="57"/>
      <c r="D675" s="595"/>
      <c r="E675" s="184" t="s">
        <v>698</v>
      </c>
      <c r="F675" s="202"/>
      <c r="G675" s="203"/>
      <c r="H675" s="204"/>
    </row>
    <row r="676" spans="1:8" ht="17.25" hidden="1">
      <c r="A676" s="188"/>
      <c r="B676" s="197"/>
      <c r="C676" s="57"/>
      <c r="D676" s="595"/>
      <c r="E676" s="184" t="s">
        <v>698</v>
      </c>
      <c r="F676" s="202"/>
      <c r="G676" s="203"/>
      <c r="H676" s="204"/>
    </row>
    <row r="677" spans="1:8" ht="17.25" hidden="1">
      <c r="A677" s="188">
        <v>3060</v>
      </c>
      <c r="B677" s="218" t="s">
        <v>84</v>
      </c>
      <c r="C677" s="54">
        <v>6</v>
      </c>
      <c r="D677" s="594">
        <v>0</v>
      </c>
      <c r="E677" s="190" t="s">
        <v>511</v>
      </c>
      <c r="F677" s="202"/>
      <c r="G677" s="203"/>
      <c r="H677" s="204"/>
    </row>
    <row r="678" spans="1:8" s="56" customFormat="1" ht="10.5" hidden="1" customHeight="1">
      <c r="A678" s="188"/>
      <c r="B678" s="174"/>
      <c r="C678" s="54"/>
      <c r="D678" s="594"/>
      <c r="E678" s="184" t="s">
        <v>235</v>
      </c>
      <c r="F678" s="195"/>
      <c r="G678" s="196"/>
      <c r="H678" s="193"/>
    </row>
    <row r="679" spans="1:8" ht="17.25" hidden="1">
      <c r="A679" s="188">
        <v>3061</v>
      </c>
      <c r="B679" s="222" t="s">
        <v>84</v>
      </c>
      <c r="C679" s="57">
        <v>6</v>
      </c>
      <c r="D679" s="595">
        <v>1</v>
      </c>
      <c r="E679" s="184" t="s">
        <v>511</v>
      </c>
      <c r="F679" s="202"/>
      <c r="G679" s="203"/>
      <c r="H679" s="204"/>
    </row>
    <row r="680" spans="1:8" ht="27" hidden="1">
      <c r="A680" s="188"/>
      <c r="B680" s="197"/>
      <c r="C680" s="57"/>
      <c r="D680" s="595"/>
      <c r="E680" s="184" t="s">
        <v>697</v>
      </c>
      <c r="F680" s="202"/>
      <c r="G680" s="203"/>
      <c r="H680" s="204"/>
    </row>
    <row r="681" spans="1:8" ht="17.25" hidden="1">
      <c r="A681" s="188"/>
      <c r="B681" s="197"/>
      <c r="C681" s="57"/>
      <c r="D681" s="595"/>
      <c r="E681" s="184" t="s">
        <v>698</v>
      </c>
      <c r="F681" s="202"/>
      <c r="G681" s="203"/>
      <c r="H681" s="204"/>
    </row>
    <row r="682" spans="1:8" ht="17.25" hidden="1">
      <c r="A682" s="188"/>
      <c r="B682" s="197"/>
      <c r="C682" s="57"/>
      <c r="D682" s="595"/>
      <c r="E682" s="184" t="s">
        <v>698</v>
      </c>
      <c r="F682" s="202"/>
      <c r="G682" s="203"/>
      <c r="H682" s="204"/>
    </row>
    <row r="683" spans="1:8" ht="28.5" customHeight="1">
      <c r="A683" s="188">
        <v>3070</v>
      </c>
      <c r="B683" s="218" t="s">
        <v>84</v>
      </c>
      <c r="C683" s="54">
        <v>7</v>
      </c>
      <c r="D683" s="594">
        <v>0</v>
      </c>
      <c r="E683" s="190" t="s">
        <v>512</v>
      </c>
      <c r="F683" s="199">
        <f>F685</f>
        <v>6170</v>
      </c>
      <c r="G683" s="200">
        <f>G685</f>
        <v>6170</v>
      </c>
      <c r="H683" s="204"/>
    </row>
    <row r="684" spans="1:8" s="56" customFormat="1" ht="14.25" customHeight="1">
      <c r="A684" s="188"/>
      <c r="B684" s="174"/>
      <c r="C684" s="54"/>
      <c r="D684" s="594"/>
      <c r="E684" s="184" t="s">
        <v>235</v>
      </c>
      <c r="F684" s="195"/>
      <c r="G684" s="196"/>
      <c r="H684" s="193"/>
    </row>
    <row r="685" spans="1:8" ht="27.75" customHeight="1">
      <c r="A685" s="188">
        <v>3071</v>
      </c>
      <c r="B685" s="222" t="s">
        <v>84</v>
      </c>
      <c r="C685" s="57">
        <v>7</v>
      </c>
      <c r="D685" s="595">
        <v>1</v>
      </c>
      <c r="E685" s="184" t="s">
        <v>512</v>
      </c>
      <c r="F685" s="199">
        <f>F687+F688+F689+F690</f>
        <v>6170</v>
      </c>
      <c r="G685" s="199">
        <f>G687+G688+G689+G690</f>
        <v>6170</v>
      </c>
      <c r="H685" s="204"/>
    </row>
    <row r="686" spans="1:8" ht="30" customHeight="1">
      <c r="A686" s="188"/>
      <c r="B686" s="197"/>
      <c r="C686" s="57"/>
      <c r="D686" s="595"/>
      <c r="E686" s="184" t="s">
        <v>697</v>
      </c>
      <c r="F686" s="202"/>
      <c r="G686" s="203"/>
      <c r="H686" s="204"/>
    </row>
    <row r="687" spans="1:8" ht="17.25">
      <c r="A687" s="188"/>
      <c r="B687" s="197"/>
      <c r="C687" s="57"/>
      <c r="D687" s="595"/>
      <c r="E687" s="597" t="s">
        <v>522</v>
      </c>
      <c r="F687" s="199">
        <f>G687</f>
        <v>1200</v>
      </c>
      <c r="G687" s="200">
        <v>1200</v>
      </c>
      <c r="H687" s="204"/>
    </row>
    <row r="688" spans="1:8" ht="17.25">
      <c r="A688" s="188"/>
      <c r="B688" s="197"/>
      <c r="C688" s="57"/>
      <c r="D688" s="595"/>
      <c r="E688" s="597" t="s">
        <v>555</v>
      </c>
      <c r="F688" s="199">
        <f>G688</f>
        <v>900</v>
      </c>
      <c r="G688" s="200">
        <v>900</v>
      </c>
      <c r="H688" s="204"/>
    </row>
    <row r="689" spans="1:8" ht="17.25">
      <c r="A689" s="188"/>
      <c r="B689" s="197"/>
      <c r="C689" s="57"/>
      <c r="D689" s="595"/>
      <c r="E689" s="598" t="s">
        <v>797</v>
      </c>
      <c r="F689" s="199">
        <f>G689</f>
        <v>480</v>
      </c>
      <c r="G689" s="200">
        <v>480</v>
      </c>
      <c r="H689" s="204"/>
    </row>
    <row r="690" spans="1:8" ht="16.5" customHeight="1">
      <c r="A690" s="188"/>
      <c r="B690" s="197"/>
      <c r="C690" s="57"/>
      <c r="D690" s="595"/>
      <c r="E690" s="597" t="s">
        <v>587</v>
      </c>
      <c r="F690" s="199">
        <f>G690</f>
        <v>3590</v>
      </c>
      <c r="G690" s="200">
        <v>3590</v>
      </c>
      <c r="H690" s="204"/>
    </row>
    <row r="691" spans="1:8" ht="24.75" hidden="1" customHeight="1">
      <c r="A691" s="188">
        <v>3080</v>
      </c>
      <c r="B691" s="218" t="s">
        <v>84</v>
      </c>
      <c r="C691" s="54">
        <v>8</v>
      </c>
      <c r="D691" s="594">
        <v>0</v>
      </c>
      <c r="E691" s="190" t="s">
        <v>513</v>
      </c>
      <c r="F691" s="202"/>
      <c r="G691" s="203"/>
      <c r="H691" s="204"/>
    </row>
    <row r="692" spans="1:8" s="56" customFormat="1" ht="10.5" hidden="1" customHeight="1">
      <c r="A692" s="188"/>
      <c r="B692" s="174"/>
      <c r="C692" s="54"/>
      <c r="D692" s="594"/>
      <c r="E692" s="184" t="s">
        <v>235</v>
      </c>
      <c r="F692" s="195"/>
      <c r="G692" s="196"/>
      <c r="H692" s="193"/>
    </row>
    <row r="693" spans="1:8" ht="27" hidden="1">
      <c r="A693" s="188">
        <v>3081</v>
      </c>
      <c r="B693" s="222" t="s">
        <v>84</v>
      </c>
      <c r="C693" s="57">
        <v>8</v>
      </c>
      <c r="D693" s="595">
        <v>1</v>
      </c>
      <c r="E693" s="184" t="s">
        <v>513</v>
      </c>
      <c r="F693" s="202"/>
      <c r="G693" s="203"/>
      <c r="H693" s="204"/>
    </row>
    <row r="694" spans="1:8" s="56" customFormat="1" ht="10.5" hidden="1" customHeight="1">
      <c r="A694" s="188"/>
      <c r="B694" s="174"/>
      <c r="C694" s="54"/>
      <c r="D694" s="594"/>
      <c r="E694" s="184" t="s">
        <v>235</v>
      </c>
      <c r="F694" s="195"/>
      <c r="G694" s="196"/>
      <c r="H694" s="193"/>
    </row>
    <row r="695" spans="1:8" ht="27" hidden="1">
      <c r="A695" s="188">
        <v>3090</v>
      </c>
      <c r="B695" s="218" t="s">
        <v>84</v>
      </c>
      <c r="C695" s="58">
        <v>9</v>
      </c>
      <c r="D695" s="594">
        <v>0</v>
      </c>
      <c r="E695" s="190" t="s">
        <v>514</v>
      </c>
      <c r="F695" s="202"/>
      <c r="G695" s="203"/>
      <c r="H695" s="204"/>
    </row>
    <row r="696" spans="1:8" s="56" customFormat="1" ht="17.25" hidden="1">
      <c r="A696" s="188"/>
      <c r="B696" s="174"/>
      <c r="C696" s="54"/>
      <c r="D696" s="594"/>
      <c r="E696" s="184" t="s">
        <v>235</v>
      </c>
      <c r="F696" s="195"/>
      <c r="G696" s="196"/>
      <c r="H696" s="193"/>
    </row>
    <row r="697" spans="1:8" ht="17.25" hidden="1" customHeight="1">
      <c r="A697" s="230">
        <v>3091</v>
      </c>
      <c r="B697" s="222" t="s">
        <v>84</v>
      </c>
      <c r="C697" s="604">
        <v>9</v>
      </c>
      <c r="D697" s="605">
        <v>1</v>
      </c>
      <c r="E697" s="233" t="s">
        <v>514</v>
      </c>
      <c r="F697" s="234"/>
      <c r="G697" s="235"/>
      <c r="H697" s="236"/>
    </row>
    <row r="698" spans="1:8" ht="27" hidden="1">
      <c r="A698" s="188"/>
      <c r="B698" s="197"/>
      <c r="C698" s="57"/>
      <c r="D698" s="595"/>
      <c r="E698" s="184" t="s">
        <v>697</v>
      </c>
      <c r="F698" s="202"/>
      <c r="G698" s="203"/>
      <c r="H698" s="204"/>
    </row>
    <row r="699" spans="1:8" ht="17.25" hidden="1">
      <c r="A699" s="188"/>
      <c r="B699" s="197"/>
      <c r="C699" s="57"/>
      <c r="D699" s="595"/>
      <c r="E699" s="184" t="s">
        <v>698</v>
      </c>
      <c r="F699" s="202"/>
      <c r="G699" s="203"/>
      <c r="H699" s="204"/>
    </row>
    <row r="700" spans="1:8" ht="17.25" hidden="1">
      <c r="A700" s="188"/>
      <c r="B700" s="197"/>
      <c r="C700" s="57"/>
      <c r="D700" s="595"/>
      <c r="E700" s="184" t="s">
        <v>698</v>
      </c>
      <c r="F700" s="202"/>
      <c r="G700" s="203"/>
      <c r="H700" s="204"/>
    </row>
    <row r="701" spans="1:8" ht="30" hidden="1" customHeight="1">
      <c r="A701" s="230">
        <v>3092</v>
      </c>
      <c r="B701" s="222" t="s">
        <v>84</v>
      </c>
      <c r="C701" s="604">
        <v>9</v>
      </c>
      <c r="D701" s="605">
        <v>2</v>
      </c>
      <c r="E701" s="233" t="s">
        <v>515</v>
      </c>
      <c r="F701" s="234"/>
      <c r="G701" s="235"/>
      <c r="H701" s="236"/>
    </row>
    <row r="702" spans="1:8" ht="27" hidden="1">
      <c r="A702" s="188"/>
      <c r="B702" s="197"/>
      <c r="C702" s="57"/>
      <c r="D702" s="595"/>
      <c r="E702" s="184" t="s">
        <v>697</v>
      </c>
      <c r="F702" s="202"/>
      <c r="G702" s="203"/>
      <c r="H702" s="204"/>
    </row>
    <row r="703" spans="1:8" ht="17.25" hidden="1">
      <c r="A703" s="188"/>
      <c r="B703" s="197"/>
      <c r="C703" s="57"/>
      <c r="D703" s="595"/>
      <c r="E703" s="184" t="s">
        <v>698</v>
      </c>
      <c r="F703" s="202"/>
      <c r="G703" s="203"/>
      <c r="H703" s="204"/>
    </row>
    <row r="704" spans="1:8" ht="17.25" hidden="1">
      <c r="A704" s="188"/>
      <c r="B704" s="197"/>
      <c r="C704" s="57"/>
      <c r="D704" s="595"/>
      <c r="E704" s="184" t="s">
        <v>698</v>
      </c>
      <c r="F704" s="202"/>
      <c r="G704" s="203"/>
      <c r="H704" s="204"/>
    </row>
    <row r="705" spans="1:8" s="55" customFormat="1" ht="32.25" customHeight="1">
      <c r="A705" s="237">
        <v>3100</v>
      </c>
      <c r="B705" s="21" t="s">
        <v>85</v>
      </c>
      <c r="C705" s="21" t="s">
        <v>72</v>
      </c>
      <c r="D705" s="189" t="s">
        <v>72</v>
      </c>
      <c r="E705" s="238" t="s">
        <v>708</v>
      </c>
      <c r="F705" s="221">
        <f>F707</f>
        <v>11804.7</v>
      </c>
      <c r="G705" s="221">
        <f>G707</f>
        <v>4804.7</v>
      </c>
      <c r="H705" s="606">
        <f>H707</f>
        <v>7000</v>
      </c>
    </row>
    <row r="706" spans="1:8" ht="17.25">
      <c r="A706" s="230"/>
      <c r="B706" s="174"/>
      <c r="C706" s="589"/>
      <c r="D706" s="590"/>
      <c r="E706" s="184" t="s">
        <v>334</v>
      </c>
      <c r="F706" s="185"/>
      <c r="G706" s="186"/>
      <c r="H706" s="224"/>
    </row>
    <row r="707" spans="1:8" ht="20.25" customHeight="1">
      <c r="A707" s="230">
        <v>3110</v>
      </c>
      <c r="B707" s="23" t="s">
        <v>85</v>
      </c>
      <c r="C707" s="23" t="s">
        <v>73</v>
      </c>
      <c r="D707" s="240" t="s">
        <v>72</v>
      </c>
      <c r="E707" s="228" t="s">
        <v>517</v>
      </c>
      <c r="F707" s="202">
        <f>G707+H707</f>
        <v>11804.7</v>
      </c>
      <c r="G707" s="203">
        <f>G709</f>
        <v>4804.7</v>
      </c>
      <c r="H707" s="207">
        <f>H709</f>
        <v>7000</v>
      </c>
    </row>
    <row r="708" spans="1:8" s="56" customFormat="1" ht="17.25">
      <c r="A708" s="230"/>
      <c r="B708" s="174"/>
      <c r="C708" s="54"/>
      <c r="D708" s="594"/>
      <c r="E708" s="184" t="s">
        <v>235</v>
      </c>
      <c r="F708" s="195"/>
      <c r="G708" s="196"/>
      <c r="H708" s="209"/>
    </row>
    <row r="709" spans="1:8" ht="18" thickBot="1">
      <c r="A709" s="241">
        <v>3112</v>
      </c>
      <c r="B709" s="242" t="s">
        <v>85</v>
      </c>
      <c r="C709" s="242" t="s">
        <v>73</v>
      </c>
      <c r="D709" s="243" t="s">
        <v>74</v>
      </c>
      <c r="E709" s="244" t="s">
        <v>518</v>
      </c>
      <c r="F709" s="607">
        <f>G709+H709</f>
        <v>11804.7</v>
      </c>
      <c r="G709" s="246">
        <f>G711</f>
        <v>4804.7</v>
      </c>
      <c r="H709" s="608">
        <f>H711</f>
        <v>7000</v>
      </c>
    </row>
    <row r="710" spans="1:8" ht="30" customHeight="1">
      <c r="A710" s="188"/>
      <c r="B710" s="197"/>
      <c r="C710" s="57"/>
      <c r="D710" s="595"/>
      <c r="E710" s="184" t="s">
        <v>697</v>
      </c>
      <c r="F710" s="202"/>
      <c r="G710" s="203"/>
      <c r="H710" s="210"/>
    </row>
    <row r="711" spans="1:8" ht="16.5" customHeight="1">
      <c r="A711" s="188"/>
      <c r="B711" s="197"/>
      <c r="C711" s="57"/>
      <c r="D711" s="595"/>
      <c r="E711" s="597" t="s">
        <v>600</v>
      </c>
      <c r="F711" s="199">
        <f>G711+H711</f>
        <v>11804.7</v>
      </c>
      <c r="G711" s="203">
        <f>6804.7-2000</f>
        <v>4804.7</v>
      </c>
      <c r="H711" s="210">
        <f>10000-3000</f>
        <v>7000</v>
      </c>
    </row>
    <row r="712" spans="1:8" ht="18" hidden="1" thickBot="1">
      <c r="A712" s="188"/>
      <c r="B712" s="197"/>
      <c r="C712" s="57"/>
      <c r="D712" s="595"/>
      <c r="E712" s="609" t="s">
        <v>698</v>
      </c>
      <c r="F712" s="245"/>
      <c r="G712" s="246"/>
      <c r="H712" s="247"/>
    </row>
    <row r="713" spans="1:8">
      <c r="B713" s="60"/>
      <c r="C713" s="61"/>
      <c r="D713" s="62"/>
    </row>
    <row r="714" spans="1:8">
      <c r="B714" s="64"/>
      <c r="C714" s="61"/>
      <c r="D714" s="62"/>
    </row>
    <row r="715" spans="1:8">
      <c r="B715" s="64"/>
      <c r="C715" s="61"/>
      <c r="D715" s="62"/>
      <c r="E715" s="42"/>
    </row>
    <row r="716" spans="1:8">
      <c r="B716" s="64"/>
      <c r="C716" s="65"/>
      <c r="D716" s="66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2016-07-29T12:37:19Z</dcterms:modified>
</cp:coreProperties>
</file>