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05" windowWidth="14805" windowHeight="7110" tabRatio="942" firstSheet="5" activeTab="8"/>
  </bookViews>
  <sheets>
    <sheet name="Aragatsotn" sheetId="3" r:id="rId1"/>
    <sheet name="Aragac crag" sheetId="16" r:id="rId2"/>
    <sheet name="Ararat" sheetId="6" r:id="rId3"/>
    <sheet name="Ararat crag" sheetId="17" r:id="rId4"/>
    <sheet name="Armavir" sheetId="7" r:id="rId5"/>
    <sheet name="Tavush" sheetId="14" r:id="rId6"/>
    <sheet name="ԸՆԴԱՄԵՆԸ" sheetId="26" state="hidden" r:id="rId7"/>
    <sheet name="Tavush crag" sheetId="25" r:id="rId8"/>
    <sheet name="Gnum" sheetId="15" r:id="rId9"/>
  </sheets>
  <calcPr calcId="125725"/>
</workbook>
</file>

<file path=xl/calcChain.xml><?xml version="1.0" encoding="utf-8"?>
<calcChain xmlns="http://schemas.openxmlformats.org/spreadsheetml/2006/main">
  <c r="H63" i="16"/>
  <c r="I63"/>
  <c r="I91" l="1"/>
  <c r="I19"/>
  <c r="I79" l="1"/>
  <c r="E45" i="3" l="1"/>
  <c r="E10" l="1"/>
  <c r="H13" i="25" l="1"/>
  <c r="I13"/>
  <c r="G13"/>
  <c r="E53" i="14"/>
  <c r="C53"/>
  <c r="H52" i="16" l="1"/>
  <c r="I52"/>
  <c r="G52"/>
  <c r="C9" i="7" l="1"/>
  <c r="H118" i="16" l="1"/>
  <c r="I118"/>
  <c r="C119" s="1"/>
  <c r="G118"/>
  <c r="H105"/>
  <c r="I105"/>
  <c r="G105"/>
  <c r="H91"/>
  <c r="G91"/>
  <c r="G79"/>
  <c r="G63"/>
  <c r="I35"/>
  <c r="G35"/>
  <c r="G19"/>
  <c r="D45" i="3"/>
  <c r="C45"/>
  <c r="D16"/>
  <c r="H79" i="16" s="1"/>
  <c r="D28" i="3"/>
  <c r="D27"/>
  <c r="D26"/>
  <c r="D25"/>
  <c r="D24"/>
  <c r="D23"/>
  <c r="D22"/>
  <c r="D21"/>
  <c r="D20"/>
  <c r="D19"/>
  <c r="E17"/>
  <c r="C17"/>
  <c r="D15"/>
  <c r="D14"/>
  <c r="D13"/>
  <c r="D12"/>
  <c r="C10"/>
  <c r="I108" i="25"/>
  <c r="G108"/>
  <c r="I95"/>
  <c r="G95"/>
  <c r="D10" i="3" l="1"/>
  <c r="H19" i="16"/>
  <c r="C8" i="3"/>
  <c r="H35" i="16"/>
  <c r="E8" i="3"/>
  <c r="D17"/>
  <c r="D8" l="1"/>
  <c r="I82" i="25"/>
  <c r="G82"/>
  <c r="H69"/>
  <c r="I69"/>
  <c r="G69"/>
  <c r="H45"/>
  <c r="I45"/>
  <c r="G45"/>
  <c r="I31"/>
  <c r="G31"/>
  <c r="H175"/>
  <c r="I175"/>
  <c r="G175"/>
  <c r="E48" i="14"/>
  <c r="D64"/>
  <c r="E64"/>
  <c r="C64"/>
  <c r="C15"/>
  <c r="C10"/>
  <c r="E10"/>
  <c r="E15"/>
  <c r="C48"/>
  <c r="D13"/>
  <c r="E8" l="1"/>
  <c r="C8"/>
  <c r="D48"/>
  <c r="D32" i="7" l="1"/>
  <c r="H162" i="25"/>
  <c r="I162"/>
  <c r="G162"/>
  <c r="H149"/>
  <c r="I149"/>
  <c r="G149"/>
  <c r="I136"/>
  <c r="G136"/>
  <c r="H121"/>
  <c r="I121"/>
  <c r="G121"/>
  <c r="I125" i="17" l="1"/>
  <c r="G125"/>
  <c r="I112"/>
  <c r="G112"/>
  <c r="I99"/>
  <c r="G99"/>
  <c r="H86"/>
  <c r="I86"/>
  <c r="G86"/>
  <c r="H64"/>
  <c r="I64"/>
  <c r="G64"/>
  <c r="I36"/>
  <c r="G18"/>
  <c r="H50"/>
  <c r="I50"/>
  <c r="G50"/>
  <c r="H18"/>
  <c r="I18"/>
  <c r="C36" i="16"/>
  <c r="C80"/>
  <c r="C71" i="6" l="1"/>
  <c r="C37"/>
  <c r="E37"/>
  <c r="E10"/>
  <c r="C13"/>
  <c r="C10" l="1"/>
  <c r="G36" i="17"/>
  <c r="D11" i="14" l="1"/>
  <c r="D40"/>
  <c r="D39"/>
  <c r="D51" i="7"/>
  <c r="D52" i="6"/>
  <c r="D58"/>
  <c r="D59"/>
  <c r="D60"/>
  <c r="D42" i="14"/>
  <c r="D55"/>
  <c r="D53" s="1"/>
  <c r="D12"/>
  <c r="H82" i="25" s="1"/>
  <c r="D17" i="7"/>
  <c r="D16"/>
  <c r="D22" i="6"/>
  <c r="D21"/>
  <c r="D20"/>
  <c r="D49" i="7"/>
  <c r="D20"/>
  <c r="D31" i="6"/>
  <c r="D30"/>
  <c r="D29"/>
  <c r="D18" i="14"/>
  <c r="D19"/>
  <c r="D20"/>
  <c r="D21"/>
  <c r="D22"/>
  <c r="D23"/>
  <c r="D24"/>
  <c r="D26"/>
  <c r="D27"/>
  <c r="D28"/>
  <c r="D29"/>
  <c r="D30"/>
  <c r="D31"/>
  <c r="D17"/>
  <c r="D29" i="7"/>
  <c r="D30"/>
  <c r="D31"/>
  <c r="D33"/>
  <c r="D34"/>
  <c r="D35"/>
  <c r="D36"/>
  <c r="D14"/>
  <c r="D37"/>
  <c r="D38"/>
  <c r="D40"/>
  <c r="D42"/>
  <c r="D43"/>
  <c r="D28"/>
  <c r="D12"/>
  <c r="D13"/>
  <c r="D15"/>
  <c r="D40" i="6"/>
  <c r="D41"/>
  <c r="D42"/>
  <c r="D43"/>
  <c r="D44"/>
  <c r="D39"/>
  <c r="D13"/>
  <c r="D14"/>
  <c r="D15"/>
  <c r="D16"/>
  <c r="D17"/>
  <c r="D18"/>
  <c r="E14" i="15"/>
  <c r="H95" i="25" l="1"/>
  <c r="H36" i="17"/>
  <c r="H31" i="25"/>
  <c r="H108"/>
  <c r="H136"/>
  <c r="D10" i="14"/>
  <c r="D15"/>
  <c r="H99" i="17"/>
  <c r="H112"/>
  <c r="H125"/>
  <c r="D9" i="7"/>
  <c r="E9"/>
  <c r="D37" i="6"/>
  <c r="D10"/>
  <c r="D8" i="14" l="1"/>
  <c r="E12" i="15"/>
  <c r="E13"/>
  <c r="E11" l="1"/>
  <c r="D26" i="7"/>
  <c r="E26"/>
  <c r="D52"/>
  <c r="E52"/>
  <c r="E7" l="1"/>
  <c r="C52"/>
  <c r="C26"/>
  <c r="D71" i="6"/>
  <c r="E71"/>
  <c r="D75"/>
  <c r="E75"/>
  <c r="C75"/>
  <c r="E8" l="1"/>
  <c r="D8"/>
  <c r="C7" i="7"/>
  <c r="C8" i="6"/>
  <c r="E10" i="26" l="1"/>
  <c r="G10" l="1"/>
  <c r="E11" s="1"/>
  <c r="E12" s="1"/>
  <c r="D7" i="7"/>
  <c r="F10" i="26" s="1"/>
  <c r="C122" i="25"/>
  <c r="C96"/>
  <c r="C83"/>
  <c r="C70"/>
  <c r="C109"/>
  <c r="F11" i="26" l="1"/>
  <c r="F12" s="1"/>
  <c r="G12" l="1"/>
  <c r="C100" i="17" l="1"/>
  <c r="I138"/>
  <c r="C139" s="1"/>
  <c r="H138"/>
  <c r="G138"/>
  <c r="C126"/>
  <c r="C113"/>
  <c r="C87"/>
  <c r="C53" i="16"/>
  <c r="C106" l="1"/>
  <c r="E10" i="15" l="1"/>
</calcChain>
</file>

<file path=xl/sharedStrings.xml><?xml version="1.0" encoding="utf-8"?>
<sst xmlns="http://schemas.openxmlformats.org/spreadsheetml/2006/main" count="1077" uniqueCount="454">
  <si>
    <t>ԸՆԴԱՄԵՆԸ</t>
  </si>
  <si>
    <t>Հ/Հ</t>
  </si>
  <si>
    <t>ՀՀ կառավարության 2012 թվականի</t>
  </si>
  <si>
    <t>հազար դրամներով</t>
  </si>
  <si>
    <t>Բյուջետային ծախսերի տնտեսագիտական դասակարգման հոդվածների և աշխատանքների անվանումները</t>
  </si>
  <si>
    <t>Տարի</t>
  </si>
  <si>
    <t xml:space="preserve"> այդ թվում՝ </t>
  </si>
  <si>
    <t>որից`</t>
  </si>
  <si>
    <t xml:space="preserve"> Հավելված N 2</t>
  </si>
  <si>
    <t>Շենքերի և շինությունների կապիտալ վերանորոգում</t>
  </si>
  <si>
    <t>Շենքերի և շինությունների շինարարություն</t>
  </si>
  <si>
    <t>Նախագծահետազոտական ծախսեր</t>
  </si>
  <si>
    <t xml:space="preserve"> Հավելված N 1</t>
  </si>
  <si>
    <t>ՀԱՅԱՍՏԱՆԻ ՀԱՆՐԱՊԵՏՈՒԹՅԱՆ ԱՐԱԳԱԾՈՏՆԻ ՄԱՐԶՊԵՏԱՐԱՆԻՆ ՀԱՏԿԱՑՎԱԾ ԳՈՒՄԱՐՆԵՐԻ ԲԱՇԽՈՒՄԸ</t>
  </si>
  <si>
    <t>Առաջին կիսամյակ</t>
  </si>
  <si>
    <t>Ինն ամիս</t>
  </si>
  <si>
    <t>ՀԱՅԱՍՏԱՆԻ ՀԱՆՐԱՊԵՏՈՒԹՅԱՆ ԱՐԱՐԱՏԻ ՄԱՐԶՊԵՏԱՐԱՆԻՆ ՀԱՏԿԱՑՎԱԾ ԳՈՒՄԱՐՆԵՐԻ ԲԱՇԽՈՒՄԸ</t>
  </si>
  <si>
    <t xml:space="preserve"> Հավելված N 3</t>
  </si>
  <si>
    <t>ՀԱՅԱՍՏԱՆԻ ՀԱՆՐԱՊԵՏՈՒԹՅԱՆ ԱՐՄԱՎԻՐԻ ՄԱՐԶՊԵՏԱՐԱՆԻՆ ՀԱՏԿԱՑՎԱԾ ԳՈՒՄԱՐՆԵՐԻ ԲԱՇԽՈՒՄԸ</t>
  </si>
  <si>
    <t>ՀԱՅԱՍՏԱՆԻ ՀԱՆՐԱՊԵՏՈՒԹՅԱՆ ՏԱՎՈՒՇԻ ՄԱՐԶՊԵՏԱՐԱՆԻՆ ՀԱՏԿԱՑՎԱԾ ԳՈՒՄԱՐՆԵՐԻ ԲԱՇԽՈՒՄԸ</t>
  </si>
  <si>
    <t xml:space="preserve"> Հավելված N 10</t>
  </si>
  <si>
    <t>Վարչական սարքավորումներ</t>
  </si>
  <si>
    <t>Հավելված  N 12</t>
  </si>
  <si>
    <t>ՀԱՅԱՍՏԱՆԻ ՀԱՆՐԱՊԵՏՈՒԹՅԱՆ ԿԱՌԱՎԱՐՈՒԹՅԱՆ 2011 ԹՎԱԿԱՆԻ ԴԵԿՏԵՄԲԵՐԻ 22-Ի N 1919-Ն ՈՐՈՇՄԱՆ N 12 ՀԱՎԵԼՎԱԾՈՒՄ ԿԱՏԱՐՎՈՂ ԼՐԱՑՈՒՄՆԵՐԸ</t>
  </si>
  <si>
    <t>Անվանումը</t>
  </si>
  <si>
    <t>Գնման ձևը</t>
  </si>
  <si>
    <t>Չափի միավորը</t>
  </si>
  <si>
    <t>Ցուցանիշների փոփոխությունը (ավելացումները նշված են դրական նշանով)</t>
  </si>
  <si>
    <t>քանակը</t>
  </si>
  <si>
    <t>գումարը (հազ. դրամ)</t>
  </si>
  <si>
    <t>Բաժին N 11, Խումբ 01, Դաս 01  ՀՀ կառավարության պահուստային ֆոնդ</t>
  </si>
  <si>
    <t>Բնակելի և ոչ բնակելի շենքերի, տարածքների հիմնական նորոգում</t>
  </si>
  <si>
    <t>ԲԸԱՀ</t>
  </si>
  <si>
    <t>դրամ</t>
  </si>
  <si>
    <t>Բնակելի, հասարակական և արտադրական շենքերի և տարածքների շինարարություն</t>
  </si>
  <si>
    <t>Բնակելի, հասարակական և արտադրական շենքերի, տարածքների նախագծում, նախագծերի փորձաքննություն</t>
  </si>
  <si>
    <t>ՀՀ Տավուշի մարզպետարան</t>
  </si>
  <si>
    <t>Հավելված N 11</t>
  </si>
  <si>
    <t>Աղյուսակ N 1</t>
  </si>
  <si>
    <t>ՀԱՅԱՍՏԱՆԻ ՀԱՆՐԱՊԵՏՈՒԹՅԱՆ ԿԱՌԱՎԱՐՈՒԹՅԱՆ 2011 ԹՎԱԿԱՆԻ ԴԵԿՏԵՄԲԵՐԻ 22-Ի N 1919-Ն ՈՐՈՇՄԱՆ N 11 ՀԱՎԵԼՎԱԾԻ N 11.49  ԱՂՅՈՒՍԱԿՈՒՄ  ԿԱՏԱՐՎՈՂ ԼՐԱՑՈՒՄՆԵՐԸ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</si>
  <si>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</si>
  <si>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1.4. Ներդրումներ լիազոր կառավարման ներքո գտնվող պետական կազմակերպություններում</t>
  </si>
  <si>
    <t>Չափորոշիչներ</t>
  </si>
  <si>
    <t xml:space="preserve">Ոչ ֆինանսական ցուցանիշներ </t>
  </si>
  <si>
    <t xml:space="preserve">Ֆինանսական ցուցանիշներ </t>
  </si>
  <si>
    <t>Ծրագրային դասիչը</t>
  </si>
  <si>
    <t xml:space="preserve">Կրթական օբյեկտների հիմնանորոգում </t>
  </si>
  <si>
    <t>Ս001</t>
  </si>
  <si>
    <t>ԵԿ02</t>
  </si>
  <si>
    <t>Նկարագրություն՝</t>
  </si>
  <si>
    <t>Ծախսերը (հազար դրամ)</t>
  </si>
  <si>
    <t>X</t>
  </si>
  <si>
    <t>Կազմակերպությունը, որտեղ կատարվում է ներդրումը`</t>
  </si>
  <si>
    <t>Ներդրման հիմնավորումը, մասնավորապես, ազդեցությունը կարողությունների վրա`</t>
  </si>
  <si>
    <t xml:space="preserve">Քանակական, որակական, ժամկետայնության  և այլ չափորոշիչների փոփոխության վրա </t>
  </si>
  <si>
    <t>Հիմնանորոգումն անհրաժեշտ է, որպեսզի դրանք ապահովեն ծառայությունների մատուցումը գործող չափորոշիչներին համապատասխան անհրաժեշտ ծավալով և որակով</t>
  </si>
  <si>
    <t>Ծախսային արդյունավետության բարելավման վրա</t>
  </si>
  <si>
    <t xml:space="preserve">Ծրագիրը (ծրագրերը), որի (որոնց) շրջանակներում իրականացվում է քաղաքականության միջոցառումը </t>
  </si>
  <si>
    <t>Վերջնական արդյունքի նկարագրությունը</t>
  </si>
  <si>
    <t>Ներդրումներ մշակութային օբյեկտներում</t>
  </si>
  <si>
    <t>Ս002</t>
  </si>
  <si>
    <t>ԵԿ01</t>
  </si>
  <si>
    <t>Ներդրումներն անհրաժեշտ է, որպեսզի դրանք ապահովեն ծառայությունների մատուցումը գործող չափորոշիչներին համապատասխան անհրաժեշտ ծավալով և որակով</t>
  </si>
  <si>
    <t>1.6. Հանրության կողմից օգտագործվող ոչ ֆինանսական ակտիվներ</t>
  </si>
  <si>
    <t>1.6.1. Հանրության կողմից օգտագործվող ոչ ֆինանսական ակտիվներ</t>
  </si>
  <si>
    <t xml:space="preserve">Բնակարանային ֆոնդ </t>
  </si>
  <si>
    <t>Նկարագրությունը</t>
  </si>
  <si>
    <t>Կ001</t>
  </si>
  <si>
    <t>ԱՁ01</t>
  </si>
  <si>
    <t>Քանակական</t>
  </si>
  <si>
    <t>1. Հիմնանորոգվող բազմաբնակարան բնակելի շենքերի քանակը, միավոր</t>
  </si>
  <si>
    <t>2. Հիմնանորոգվող տանիքների մակերեսը, քառ. մ</t>
  </si>
  <si>
    <t>Որակական</t>
  </si>
  <si>
    <t>Տվյալ տարվա ՀՀ պետական բյուջեից ակտիվի ձեռքբերման, կառուցման կամ հիմնանորոգման վրա կատարվող ծախսերը (հազ. դրամ)</t>
  </si>
  <si>
    <t>Ակտիվի ընդհանուր արժեքը  (հազ. դրամ)</t>
  </si>
  <si>
    <t>Տվյալ բյուջետային տարվան նախորդող բյուջետային տարիների ընթացքում ակտիվի վրա կատարված ծախսերը (հազ. դրամ)</t>
  </si>
  <si>
    <t>Բնակչության կենսական պայմանների բարելավում</t>
  </si>
  <si>
    <t>Կրթական օբյեկտների հիմնանորոգված շենքեր և մասնաշենքեր</t>
  </si>
  <si>
    <t>Մշակութային օբյեկտների հիմնանորոգված շենքեր և մասնաշենքեր</t>
  </si>
  <si>
    <t xml:space="preserve"> Նախագծային աշխատանքներ </t>
  </si>
  <si>
    <t>Կ004</t>
  </si>
  <si>
    <t xml:space="preserve"> Շինարարության (հիմնանորոգման) համար անհրաժեշտ նախագծա-նախահաշվային փաստաթղթերի մշակման (լրամշակման) աշխատանքներ </t>
  </si>
  <si>
    <t>Նախագծա-նախահաշվային փատաթղթերի քանակը, հատ</t>
  </si>
  <si>
    <t>Համապատասխանություն ՀՀ քաղաքաշինական նորմատիվա-տեխնիկական փաստաթղթերին, տոկոս</t>
  </si>
  <si>
    <t>Տվյալ տարվա պետական բյուջեից ակտիվի ձեռք բերման, կառուցման կամ հիմնանորոգման վրա կատարվող ծախսերը (հազար դրամ)</t>
  </si>
  <si>
    <t>Ակտիվի ընդհանուր արժեքը  (հազար դրամ)</t>
  </si>
  <si>
    <t>Տվյալ բյուջետային տարվան նախորդող բյուջետային տարիների ընթացքում ակտիվի վրա կատարված ծախսերը (հազար դրամ)</t>
  </si>
  <si>
    <t>1.2. Տրանսֆերտներ</t>
  </si>
  <si>
    <t>Ը008</t>
  </si>
  <si>
    <t>ԾՏ01</t>
  </si>
  <si>
    <t>Պետական անհատույց աջակցություն ՀՀ համայնքների նախադպրոցական շենքերի հիմնանորոգման համար</t>
  </si>
  <si>
    <t>Շահառուների քանակը</t>
  </si>
  <si>
    <t>1. Տրանսֆերտ ստացող ՏԻՄ-երի քանակը</t>
  </si>
  <si>
    <t>Գումարը (հազար դրամ)</t>
  </si>
  <si>
    <t>Տրանսֆերտի վճարման հաճախականությունը</t>
  </si>
  <si>
    <t>Շահառուների ընտրության չափանիշները</t>
  </si>
  <si>
    <t>Նախադպրոցական հաստատությունների հիմնանորոգման անհրաժեշտությունը</t>
  </si>
  <si>
    <t>Աջակցություն համայնքային, միջհամայնքային, ոչ կառավարական, մասնավոր և այլ կազմակերպություններին ու անհատներին</t>
  </si>
  <si>
    <t>Ծրագիրը կնպաստի ՀՀ համայնքային, միջհամայնքային, ոչ կառավարական, մասնավոր և այլ կազմակերպություններին` կանոնադրական նպատակների իրականացման միջոցով ՀՀ քաղաքացիների հանրային և անձնական կարիքների, իսկ անհատներին` անձնական կարիքների ապահովմանը</t>
  </si>
  <si>
    <t>Ս003</t>
  </si>
  <si>
    <t>Ծախսերը (հազ. դրամ)</t>
  </si>
  <si>
    <t>Հիմնանորոգումն անհրաժեշտ է, որպեսզի դրանք ապահովեն ծառայությունների մատուցումը՝ գործող չափորոշիչներին համապատասխան անհրաժեշտ ծավալով և որակով։</t>
  </si>
  <si>
    <t>Առողջապահական օբյեկտների հիմնանորոգված շենքեր և մասնաշենքեր</t>
  </si>
  <si>
    <t>Կ003</t>
  </si>
  <si>
    <t>Կ002</t>
  </si>
  <si>
    <t xml:space="preserve">Առողջապահական օբյեկտների հիմնանորոգում </t>
  </si>
  <si>
    <t xml:space="preserve">Ներդրումներ՝ ՀՀ Արարատի մարզի առողջապահական  շենքերի կապիտալ վերանորոգման նպատակով </t>
  </si>
  <si>
    <r>
      <t> </t>
    </r>
    <r>
      <rPr>
        <b/>
        <sz val="11"/>
        <color indexed="8"/>
        <rFont val="GHEA Mariam"/>
        <family val="3"/>
      </rPr>
      <t>1.6. Հանրության կողմից օգտագործվող ոչ ֆինանսական ակտիվներ</t>
    </r>
  </si>
  <si>
    <r>
      <t> </t>
    </r>
    <r>
      <rPr>
        <b/>
        <sz val="11"/>
        <color indexed="8"/>
        <rFont val="GHEA Mariam"/>
        <family val="3"/>
      </rPr>
      <t>1.6.1. Հանրության կողմից օգտագործվող ոչ ֆինանսական ակտիվներ</t>
    </r>
  </si>
  <si>
    <t>ոչ ֆինանսական ցուցանիշներ</t>
  </si>
  <si>
    <t>ֆինանսական ցուցանիշներ</t>
  </si>
  <si>
    <t>Տեղական նշանակության ճանապարհների և կամուրջների հիմնանորոգում</t>
  </si>
  <si>
    <t xml:space="preserve">Ավտոճանապարհների քայքայված ծածկի նորոգում, մաշված ծածկի փոխարինում </t>
  </si>
  <si>
    <t xml:space="preserve"> Հիմնանորոգվող ավտոճանապարհների երկարությունը, կմ </t>
  </si>
  <si>
    <t>Գազատարների կառուցում</t>
  </si>
  <si>
    <t>Գազատարի երկարությունը, կմ</t>
  </si>
  <si>
    <t xml:space="preserve"> Ջրամատակարաման օբյեկտներ </t>
  </si>
  <si>
    <t>Ջրամատակարարման օբյեկտների կառուցում / ջրագծերի անցկացում, խորքային հորանծքների կառուցում/</t>
  </si>
  <si>
    <t xml:space="preserve"> Կառուցվող օբյեկտների քանակը, միավոր</t>
  </si>
  <si>
    <t>Աջակցություն ՀՀ Արարատի մարզի համայնքներին կրթական օբյեկտների շենքային պայմանների բարելավման համար</t>
  </si>
  <si>
    <t xml:space="preserve"> Ներդրումներ ՀՀ Արարատի մարզպետի կառավարման լիազորությունների տակ գտնվող հանրակրթական դպրոցների շենքերի կապիտալ վերանորոգման նպատակով</t>
  </si>
  <si>
    <t xml:space="preserve"> Ը002 Հանրակրթական ծառայություններ . ՀՀ Արարատի մարզպետարան</t>
  </si>
  <si>
    <t xml:space="preserve"> Ը005   Մշակութային միջոցառումների իրականացում. ՀՀ Արարատի մարզպետարան</t>
  </si>
  <si>
    <t xml:space="preserve"> ՀՀ Արարատի մարզի համայնքներում բազմաբնակարան բնակելի շենքերի տանիքների նորոգում </t>
  </si>
  <si>
    <t>Ը001 Տարածքային ծառայություններ. ՀՀ  Արարատի մարզպետարան</t>
  </si>
  <si>
    <t>Ը001    Տարածքային ծառայություններ. ՀՀ  Արարատի մարզպետարան</t>
  </si>
  <si>
    <t>Ը001   Տարածքային ծառայություններ. ՀՀ  Արարատի մարզպետարան</t>
  </si>
  <si>
    <t>Ը001 Տարածքային ծառայություններ . ՀՀ  Արարատի մարզպետարան</t>
  </si>
  <si>
    <t>Կ005</t>
  </si>
  <si>
    <t>Ը001 Տարածքային ծառայություններ . ՀՀ Արարատի մարզպետարան</t>
  </si>
  <si>
    <t>ՀԱՅԱՍՏԱՆԻ ՀԱՆՐԱՊԵՏՈՒԹՅԱՆ ԿԱՌԱՎԱՐՈՒԹՅԱՆ 2011 ԹՎԱԿԱՆԻ ԴԵԿՏԵՄԲԵՐԻ 22-Ի N 1919-Ն ՈՐՈՇՄԱՆ N 11 ՀԱՎԵԼՎԱԾԻ N 11.50  ԱՂՅՈՒՍԱԿՈՒՄ  ԿԱՏԱՐՎՈՂ ԼՐԱՑՈՒՄՆԵՐԸ</t>
  </si>
  <si>
    <t>Աղյուսակ N 2</t>
  </si>
  <si>
    <t>Պետական անհատույց աջակցություն՝ համայնքային կենտրոնների  շենքային պայմանների բարելավման համար</t>
  </si>
  <si>
    <t>Ը009</t>
  </si>
  <si>
    <t>Ոռոգման համակարգեր</t>
  </si>
  <si>
    <t>Վարչական օբյեկտների հիմնանորոգման և կառուցման  անհրաժեշտությունը</t>
  </si>
  <si>
    <t>Ը011</t>
  </si>
  <si>
    <t>Ը001 Տարածքային ծառայություններ. ՀՀ  Արագածոտնի  մարզպետարան</t>
  </si>
  <si>
    <t xml:space="preserve"> ՀՀ Արագածոտնի մարզի համայնքներում բազմաբնակարան բնակելի շենքերի տանիքների նորոգում </t>
  </si>
  <si>
    <t xml:space="preserve"> Ը005   Մշակութային միջոցառումների իրականացում. ՀՀ Արագածոտնի մարզպետարան</t>
  </si>
  <si>
    <t xml:space="preserve">Ներդրումներ՝ ՀՀ Արագածոտնի մարզի մշակութային  շենքերի կապիտալ վերանորոգման նպատակով </t>
  </si>
  <si>
    <t xml:space="preserve"> Ը002 Հանրակրթական ծառայություններ . ՀՀ Արագածոտնի մարզպետարան</t>
  </si>
  <si>
    <t xml:space="preserve"> Ներդրումներ ՀՀ Արագածոտնի մարզպետի կառավարման լիազորությունների տակ գտնվող հանրակրթական դպրոցների շենքերի կապիտալ վերանորոգման նպատակով</t>
  </si>
  <si>
    <t>Ը001 Տարածքային ծառայություններ . ՀՀ Արագածոտնի մարզպետարան</t>
  </si>
  <si>
    <t xml:space="preserve">Ներդրումներ՝ ՀՀ Արարատի մարզի մշակութային  շենքերի կապիտալ վերանորոգման նպատակով </t>
  </si>
  <si>
    <t>Պետական անհատույց աջակցություն ՀՀ համայնքների մարզական օբյեկտների հիմնանորոգման համար</t>
  </si>
  <si>
    <t>Մարզական օբյեկտների հիմնանորոգման անհրաժեշտությունը</t>
  </si>
  <si>
    <t>Ը012</t>
  </si>
  <si>
    <t>Ոռոգման համակարգերի հիմնանորոգում</t>
  </si>
  <si>
    <t>Աղյուսակ N 10</t>
  </si>
  <si>
    <t xml:space="preserve">ՀԱՅԱՍՏԱՆԻ ՀԱՆՐԱՊԵՏՈՒԹՅԱՆ ԿԱՌԱՎԱՐՈՒԹՅԱՆ 2011 ԹՎԱԿԱՆԻ ԴԵԿՏԵՄԲԵՐԻ 22-Ի N 1919-Ն ՈՐՈՇՄԱՆ N 11 ՀԱՎԵԼՎԱԾԻ N 11.58 ԱՂՅՈՒՍԱԿՈՒՄ ԿԱՏԱՐՎՈՂ ԼՐԱՑՈՒՄՆԵՐԸ </t>
  </si>
  <si>
    <t xml:space="preserve"> Ներդրումներ ՀՀ Տավուշի մարզպետի կառավարման լիազորությունների տակ գտնվող կրթական օբյեկտների շենքերի կապիտալ վերանորոգման նպատակով </t>
  </si>
  <si>
    <t xml:space="preserve"> Ը002 Հանրակրթական ծառայություններ . ՀՀ Տավուշի մարզպետարան</t>
  </si>
  <si>
    <t>Կրթական օբյելտների հիմնանորոգված շենքեր և մասնաշենքեր</t>
  </si>
  <si>
    <t>Աջակցություն ՀՀ Տավուշի մարզի համայնքներին</t>
  </si>
  <si>
    <t>ՀՀ Տավուշի մարզպետի ենթակայության թվով 16 կրթական օբյեկտ</t>
  </si>
  <si>
    <t xml:space="preserve">Ներդրումներ՝ ՀՀ Տավուշի  մշակութային  շենքերի կապիտալ վերանորոգման նպատակով </t>
  </si>
  <si>
    <t xml:space="preserve"> Ը005   Մշակութային միջոցառումների իրականացում. ՀՀ Տավուշի   մարզպետարան</t>
  </si>
  <si>
    <t>Ը001   Տարածքային ծառայություններ. ՀՀ Տավուշի մարզպետարան</t>
  </si>
  <si>
    <t>Ը001 Տարածքային ծառայություններ . ՀՀ  Տավուշի  մարզպետարան</t>
  </si>
  <si>
    <t>Ը001    Տարածքային ծառայություններ. ՀՀ  Տավուշի  մարզպետարան</t>
  </si>
  <si>
    <t>Ը001 Տարածքային ծառայություններ . ՀՀ Տավուշի  մարզպետարան</t>
  </si>
  <si>
    <t xml:space="preserve">Սիփանի դպրոցի վերանորոգում </t>
  </si>
  <si>
    <t>Այլ կապիտալ դրամաշհնորներ</t>
  </si>
  <si>
    <t>Վարդաբլուր համայնքի դպրոցի կոյուղու հորի, արտաքին էլեկտրամատակարարման գծի և սպորտհրապարակի կառուցում</t>
  </si>
  <si>
    <t>Օհանավան համայնքի դպրոցի վերանորոգում</t>
  </si>
  <si>
    <t>Օշական համայնքի հիմնական դպրոցի կոյուղու հորի և սպորտ հրապարակի կառուցում</t>
  </si>
  <si>
    <t>Ավշեն համայնքի ակումբի վերանորոգում</t>
  </si>
  <si>
    <t>Աշտարակ համայնքի Բագավան թաղ. թիվ 18  շենքի տանիքի վերանորոգում</t>
  </si>
  <si>
    <t>Ծաղկահովիտ համայնքի թիվ 9 շենքի տանիքի վերանորոգում</t>
  </si>
  <si>
    <t>Ապարան համայնքի Բաղրամյան  փ. թիվ 6 շենքի տանիքի վերանորոգում</t>
  </si>
  <si>
    <t>Ապարան համայնքի Բաղրամյան  փ. թիվ 12 շենքի տանիքի վերանորոգում</t>
  </si>
  <si>
    <t>Ապարան համայնքի Բաղրամյան  փ. թիվ 25 շենքի տանիքի վերանորոգում</t>
  </si>
  <si>
    <t>Թալին համայնքի Տերյան  փ. թիվ 26 շենքի տանիքի վերանորոգում</t>
  </si>
  <si>
    <t>Թալին համայնքի Շահումյան  փ. թիվ 9 շենքի տանիքի վերանորոգում</t>
  </si>
  <si>
    <t>Թալին համայնքի Թումանյան  փ. թիվ 15 շենքի տանիքի վերանորոգում</t>
  </si>
  <si>
    <t>Լուսագյուղ համայնքի բնակելի թաղամասի գազաֆիկացում</t>
  </si>
  <si>
    <t>Անտառուտ համայնքի բնակելի թաղամասի գազաֆիկացում</t>
  </si>
  <si>
    <t>Գետափնյա համայնքի գազաֆիկացում</t>
  </si>
  <si>
    <t xml:space="preserve">Արևաբույր համայնքի խմելու ջրագծի կառուցում </t>
  </si>
  <si>
    <t>Նոր Խարբերդ համայնքի ճանապարհների վերանորոգում</t>
  </si>
  <si>
    <t>Լանջազատ  համայնքի  ճանապարհների  վերանորոգում</t>
  </si>
  <si>
    <t>Արարատ  գյուղի  գազաֆիկացում</t>
  </si>
  <si>
    <t>Դաշտավան  համայնքի  գազաֆիկացում</t>
  </si>
  <si>
    <t>Գեղանիստ  համայնքի  գազաֆիկացում</t>
  </si>
  <si>
    <t>Մասիս  համայնքի գազաֆիկացում</t>
  </si>
  <si>
    <t>Մրգանուշ  համայնքի  խմելու  ջրագծի   կառուցում</t>
  </si>
  <si>
    <t>Արտաշատ  համայնքի  կոյուղու  կառուցում</t>
  </si>
  <si>
    <t xml:space="preserve">Հովտաշատ համայնքի դպրոցի ջեռուցման համակարգի կառուցում </t>
  </si>
  <si>
    <t>Արարատ  համայնքի մշակույթի տան վերանորոգում</t>
  </si>
  <si>
    <t>Զորակ  համայնքի խորքային  հորի  հորատում</t>
  </si>
  <si>
    <t>Այնթապ  համայնքի  մանկապարտեզի  կառուցում</t>
  </si>
  <si>
    <t xml:space="preserve">Ավշար համայնքի մանկապարտեզի  վերանորոգում </t>
  </si>
  <si>
    <t xml:space="preserve">Նիզամի  համայնքի  մանկապարտեզի վերանորոգում </t>
  </si>
  <si>
    <t>Արարատ համայնքի Վ. Սարգսյանի  անվան տուն-թանգարանի ջեռուցման համակարգի կառուցում</t>
  </si>
  <si>
    <t>Ոսկետափ  համայնքի ամբուլատորիայի  ջեռուցման համակարգի կառուցում</t>
  </si>
  <si>
    <t>Այգավան համայնքի ամբուլատորիայի ջեռուցման համակարգի կառուցում</t>
  </si>
  <si>
    <t>Բուրաստան  համայնքի  մշակույթի  տան  տանիքի  վերանորոգում</t>
  </si>
  <si>
    <t>Ջրահովիտ համայնքի գազաֆիկացում</t>
  </si>
  <si>
    <t>Արևշատ համայնքի դպրոցի վերանորոգում</t>
  </si>
  <si>
    <t>Արալեզ համայնքի գազաֆիկացում</t>
  </si>
  <si>
    <t xml:space="preserve">Նորաշեն  համայնքի դպրոցի վերանորոգում </t>
  </si>
  <si>
    <t xml:space="preserve">Մրգավան  համայնքի  դպրոցի ջեռուցման համակարգի և գազատարի կառուցում </t>
  </si>
  <si>
    <t xml:space="preserve">Արևշատ համայնքի մանկապարտեզի  ջեռուցման համակարգի և գազատարի կառուցում </t>
  </si>
  <si>
    <t xml:space="preserve">Դվին համայնքի դպրոցի ջեռուցման համակարգի և գազատարի կառուցում </t>
  </si>
  <si>
    <t xml:space="preserve">Նարեկ համայնքի մանկապարտեզի  վերանորոգում </t>
  </si>
  <si>
    <t>Դեղձուտ համայնքի դպրոցի  վերանորոգում</t>
  </si>
  <si>
    <t xml:space="preserve">Բյուրավան համայնքի մանկապարտեզի  վերանորոգում </t>
  </si>
  <si>
    <t xml:space="preserve">Քաղցրաշեն համայնքի դպրոցի  ջեռուցման համակարգի և գազատարի կառուցում </t>
  </si>
  <si>
    <t xml:space="preserve">Արտաշատ համայնքի N 2 մանկապարտեզի վերանորոգում </t>
  </si>
  <si>
    <t>Այնթապ համայնքի N 2 դպրոցի  ջեռուցման համակարգի և գազատարի կառուցում</t>
  </si>
  <si>
    <t xml:space="preserve">Այնթապ համայնքի N 1 դպրոցի  վերանորոգում </t>
  </si>
  <si>
    <t>Վեդի համայնքի N3 դպրոցի գազատարի կառուցում</t>
  </si>
  <si>
    <t xml:space="preserve">Վեդի համայնքի գեղարվեստի  դպրոցի  ջեռուցման համակարգի և գազատարի կառուցում </t>
  </si>
  <si>
    <t xml:space="preserve">Արտաշատ համայնքի արտադպրոցական աշխատանքերի կենտրոնի վերանորոգում </t>
  </si>
  <si>
    <t>Մասիս համայնքի N 2 դպրոցի տանիքի վերանորոգում</t>
  </si>
  <si>
    <t>Մասիս համայնքի N1 դպրոցի համար գույքի ձեռքբերում</t>
  </si>
  <si>
    <t>«Մասիսի բժշկական կենտրոն» ՓԲԸ-ի համար գույքի  ձեռքբերում</t>
  </si>
  <si>
    <t>Սիսավան  համայնքի  գազաֆիկացում</t>
  </si>
  <si>
    <t xml:space="preserve">Նորաբաց համայնքի ճանապարհների ասֆալտապատում </t>
  </si>
  <si>
    <t>Մասիս համայնքի բազմաբնակարան շենքերի բակերի  ասֆալտապատում</t>
  </si>
  <si>
    <t>Մասիս համայնքի ճանապարհների ասֆալտապատում</t>
  </si>
  <si>
    <t xml:space="preserve">Արարատ քաղաքի ճանապարհների ասֆալտապատում </t>
  </si>
  <si>
    <t xml:space="preserve">Արարատ գյուղի ճանապարհների ասֆալտապատում </t>
  </si>
  <si>
    <t xml:space="preserve">Արբաթ  համայնքի ճանապարհների  ասֆալտապատում </t>
  </si>
  <si>
    <t xml:space="preserve">Դալար համայնքի  ճանապարհների  ասֆալտապատում </t>
  </si>
  <si>
    <t xml:space="preserve">Տափերական  համայնքի ճանապարհների  ասֆալտապատում </t>
  </si>
  <si>
    <t xml:space="preserve">Գոռավան համայնքի  ճանապարհների  ասֆալտապատում </t>
  </si>
  <si>
    <t xml:space="preserve">Արտաշատ համայնքի ճանապարհների  ասֆալտապատում </t>
  </si>
  <si>
    <t>Դեղձավանի համայնքային կենտրոնի կառուցում</t>
  </si>
  <si>
    <t>2</t>
  </si>
  <si>
    <t>Նոյեմբերյանի Դպրոցականների փողոցի վերանորոգում</t>
  </si>
  <si>
    <t>Բերդավանի դպրոցի վերանորոգում</t>
  </si>
  <si>
    <t>Արճիս համայնքի հանդիսությունների սրահի վերանորոգում</t>
  </si>
  <si>
    <t>Նոյեմբերյան համայնքի բազմաբնակարան շենքերի տանիքների վերանորոգում</t>
  </si>
  <si>
    <t>Կողբ համայնքի ՕԿՋ-ի վերանորոգում</t>
  </si>
  <si>
    <t>Այրում համայնքի մարզադահլիճի վերանորոգում</t>
  </si>
  <si>
    <t>Նոյեմբերյան համայնքի երաժշտական դպրոցի տանիքի վերանորոգում</t>
  </si>
  <si>
    <t>Նոյեմբերյան համայնքի թիվ 2 դպրոցի տարածքի ասֆալտապատում</t>
  </si>
  <si>
    <t>Բերդ համայնքի վարժարանի վերանորոգում</t>
  </si>
  <si>
    <t>Այգեձոր համայնքի գազաֆիկացմանի ներքին ցանցի կառուցում</t>
  </si>
  <si>
    <t>Նորաշեն համայնքի դպրոցի վերանորոգում</t>
  </si>
  <si>
    <t>Արծվաբերդ համայնքի մշակույթի տան վերանորոգում</t>
  </si>
  <si>
    <t>Այգեպար համայնքի բազմաբնակարան շենքերի տանիքների վերանորոգում</t>
  </si>
  <si>
    <t>Բերդ համայնքի  թիվ 4 դպրոցի վերանորոգում</t>
  </si>
  <si>
    <t>Բերդ համայնքի թիվ 2 մանկապարտեզի վերանորոգում</t>
  </si>
  <si>
    <t xml:space="preserve"> Իջևան համայնքի Ազատամարտիկների հրապարակի վերանորոգում </t>
  </si>
  <si>
    <t>Այգեհովիտ համայնքի ճանապարհի վերանորոգում</t>
  </si>
  <si>
    <t>Գանձաքար համայնքի ճանապարհի վերանորոգում</t>
  </si>
  <si>
    <t>Գետահովիտ համայնքի դպրոցի վերանորոգում</t>
  </si>
  <si>
    <t>Սևքար համայնքի դպրոցի վերանորոգում</t>
  </si>
  <si>
    <t>Իջևան համայնքի բազմաբնակարան շենքերի տանիքների վերանորոգում</t>
  </si>
  <si>
    <t>Ազատամուտ համայնքի բազմաբնակարան շենքերի տանիքների վերանորոգում</t>
  </si>
  <si>
    <t>Իջևան համայնքի վարժարանի վերանորոգում</t>
  </si>
  <si>
    <t>Բերքաբեր համայնքի թանգարանի վերանորոգում</t>
  </si>
  <si>
    <t>Իջևան համայնքի արվեստի դպրոցի վերանորոգում</t>
  </si>
  <si>
    <t>Այգեհովիտ համայնքի տարրական դպրոցի վերանորոգում</t>
  </si>
  <si>
    <t>Ենոքավան համայնքի դպրոցի վերանորոգում</t>
  </si>
  <si>
    <t>Գոշ համայնքի ջրագծի վերանորոգում</t>
  </si>
  <si>
    <t>Թեղուտ համայնքի ջրագծի ներքին ցանցի վերակառուցում</t>
  </si>
  <si>
    <t>Դիլիջան համայնքի քոլեջի տանիքի վերանորոգում</t>
  </si>
  <si>
    <t>Այրումի դպրոցի վերանորոգում</t>
  </si>
  <si>
    <t xml:space="preserve">Մեծամոր համայնքի թվով 13 բազմաբնակարան շենքերի վերելակների վերանորոգում </t>
  </si>
  <si>
    <t xml:space="preserve">Մյասնիկյան համայնքի մանկապարտեզի շենքի վերանորոգում </t>
  </si>
  <si>
    <t>Մյասնիկյան համայնքի բազմաբնակարան 3 շենքերի տանիքների վերանորոգում</t>
  </si>
  <si>
    <t>Արմավիր  արվեստի պետական քոլեջի լոկալ ջեռուցման համակարգի կառուցում</t>
  </si>
  <si>
    <t>Արմավիր համայնքի 107 թաղամասի գազաֆիկացում</t>
  </si>
  <si>
    <t>Արևիկ համայնքի գազաֆիկացում</t>
  </si>
  <si>
    <t>Ֆերիկ համայնքի գազաֆիկացում</t>
  </si>
  <si>
    <t>Երասխահուն համայնքի ներքին ջրամատակարարման ցանցի կառուցում</t>
  </si>
  <si>
    <t>Մրգաստան համայնքի միջնակարգ դպրոցի վերանորոգում</t>
  </si>
  <si>
    <t>Դաշտ համայնքի միջնակարգ դպրոցի վերանորոգում</t>
  </si>
  <si>
    <t>Առատաշեն համայնքի միջնակարգ դպրոցի  վերանորոգում</t>
  </si>
  <si>
    <t>Շաղափ համայնքի  խմելու  ջրագծի  կառուցում</t>
  </si>
  <si>
    <t xml:space="preserve">Ալաշկերտ համայնքի միջնակարգ դպրոցի լոկալ ջեռուցման համակարգի կառուցում </t>
  </si>
  <si>
    <t xml:space="preserve">Վաղարշապատ համայնքի թիվ 7 հիմնական դպրոցի կաթսայատան և լոկալ ջեռուցման համակարգի կառուցում </t>
  </si>
  <si>
    <t>Արմավիր  108 թաղամասի գազաֆիկացում</t>
  </si>
  <si>
    <t>Փարաքար համայնքի կեղտաջրերի հեռացման կոլեկտորի և մաքրման կենսաբանական լճակի շինարարություն</t>
  </si>
  <si>
    <t>Մեծամոր համայնքի թիվ 10, 38 և միկրոշրջանի թիվ 1 շենքերի տանիքների վերանորոգում</t>
  </si>
  <si>
    <t>Փարաքար համայնքի Մեքենագործների 3, Վարդան Մամիկոնյան 1 և Վարդան Մամիկոնյան 6 շենքերի տանիքների վերանորոգում</t>
  </si>
  <si>
    <t>Վաղարշապատ համայնքի Ներսիսյան վարժարանի մասնակի վերանորոգում</t>
  </si>
  <si>
    <t>Վաղարշապատ համայնքի թիվ 1 հիմնական դպրոցի մասնակի վերանորոգում</t>
  </si>
  <si>
    <t>Բաղրամյան համայնքի /Էջմիանի տարածաշրջան/ միջնակարգ դպրոցի մասնակի վերանորոգում</t>
  </si>
  <si>
    <t>Նոր Արմավիր համայնքի միջնակարգ դպրոցի  մասնակի վերանորոգում</t>
  </si>
  <si>
    <t>Արաքս համայնքի (Արմավիրի տարածաշրջանի) միջնակարգ դպրոցի մասնակի վերանորոգում</t>
  </si>
  <si>
    <t>Տանձուտ համայնքի միջնակարգ դպրոցի մասնաի  վերանորոգում</t>
  </si>
  <si>
    <t>Տարոնիկ համայնքի միջնակարգ դպրոցի մասնակի վերանորոգում</t>
  </si>
  <si>
    <t>Կապիտալ սուբվենցիա համայնքներին</t>
  </si>
  <si>
    <t>Դիլիջան համայնքի բազմաբնակարան շենքերի տանիքների վերանորոգում</t>
  </si>
  <si>
    <t>1,1</t>
  </si>
  <si>
    <t>1,2</t>
  </si>
  <si>
    <t>1,3</t>
  </si>
  <si>
    <t>2,1</t>
  </si>
  <si>
    <t>2,2</t>
  </si>
  <si>
    <t>2,3</t>
  </si>
  <si>
    <t>2,4</t>
  </si>
  <si>
    <t>2,5</t>
  </si>
  <si>
    <t>2,6</t>
  </si>
  <si>
    <t>2,7</t>
  </si>
  <si>
    <t>2,8</t>
  </si>
  <si>
    <t>2,9</t>
  </si>
  <si>
    <t>2,10</t>
  </si>
  <si>
    <t>2,11</t>
  </si>
  <si>
    <t>2,12</t>
  </si>
  <si>
    <t>2,13</t>
  </si>
  <si>
    <t>2,14</t>
  </si>
  <si>
    <t>2,15</t>
  </si>
  <si>
    <t>2,16</t>
  </si>
  <si>
    <t>2,17</t>
  </si>
  <si>
    <t>2,18</t>
  </si>
  <si>
    <t>2,19</t>
  </si>
  <si>
    <t>2,20</t>
  </si>
  <si>
    <t>2,21</t>
  </si>
  <si>
    <t>2,22</t>
  </si>
  <si>
    <t>2,23</t>
  </si>
  <si>
    <t>2,24</t>
  </si>
  <si>
    <t>2,25</t>
  </si>
  <si>
    <t>2,26</t>
  </si>
  <si>
    <t>2,27</t>
  </si>
  <si>
    <t>2,28</t>
  </si>
  <si>
    <t>2,29</t>
  </si>
  <si>
    <t>2,30</t>
  </si>
  <si>
    <t>2,31</t>
  </si>
  <si>
    <t>2,32</t>
  </si>
  <si>
    <t>3,1</t>
  </si>
  <si>
    <t>4,1</t>
  </si>
  <si>
    <t>Ակունք համայնքի դպրոցի մասնակի վերանորոգում</t>
  </si>
  <si>
    <t>Կայք համայնքի դպրոցի մասնակի վերանորոգում և տարածքի  բարեկարգում</t>
  </si>
  <si>
    <t>Կաթնաղբյուր համայնքի դպրոցի մասնակի վերանորոգում</t>
  </si>
  <si>
    <t>Դաշտադեմ համայնքի դպրոցի մասնակի վերանորոգում</t>
  </si>
  <si>
    <t>Թլիք համայնքի դպրոցի մասնակի վերանորոգում</t>
  </si>
  <si>
    <t>Մուղնի համայնքի դպրոցի մասնակի վերանորոգում</t>
  </si>
  <si>
    <t>Բազմաղբյուր համայնքի մշակույթի տան մասնակի վերանորոգում</t>
  </si>
  <si>
    <t>Ոսկեհատ համայնքի մշակույթի տան մասնակի վերանորոգում</t>
  </si>
  <si>
    <t>Եղիպատրուշ համայնքի դպրոցի մասնակի վերանորոգում</t>
  </si>
  <si>
    <t>Հնաբերդ համայնքի մշակույթի տան շենքի ձեռքբերում</t>
  </si>
  <si>
    <t>1,4</t>
  </si>
  <si>
    <t>1,5</t>
  </si>
  <si>
    <t>1,6</t>
  </si>
  <si>
    <t>1,7</t>
  </si>
  <si>
    <t>1,8</t>
  </si>
  <si>
    <t>1,9</t>
  </si>
  <si>
    <t>1,10</t>
  </si>
  <si>
    <t>1,11</t>
  </si>
  <si>
    <t>1,12</t>
  </si>
  <si>
    <t>1,13</t>
  </si>
  <si>
    <t>1,14</t>
  </si>
  <si>
    <t>1,15</t>
  </si>
  <si>
    <t>1,16</t>
  </si>
  <si>
    <t>1,17</t>
  </si>
  <si>
    <t>1,18</t>
  </si>
  <si>
    <t>1,19</t>
  </si>
  <si>
    <t>1,20</t>
  </si>
  <si>
    <t>1,21</t>
  </si>
  <si>
    <t>1,22</t>
  </si>
  <si>
    <t>1,23</t>
  </si>
  <si>
    <t>1,24</t>
  </si>
  <si>
    <t>1,25</t>
  </si>
  <si>
    <t>Համայնքի սոցիալական խնդիրների կարգավորման անհրաժեշտությունը</t>
  </si>
  <si>
    <t>շարժական և անշարժ գույքի ձեռքբերում</t>
  </si>
  <si>
    <t>Հիմնանորոգումն անհրաժեշտ է, որպեսզի դպրոցները կրթական ծառայությունները մատուցեն գործող չափորոշիչներին համապատասխան` անհրաժեշտ ծավալով և որակով</t>
  </si>
  <si>
    <t>Ը001   Տարածքային ծառայություններ. ՀՀ  Արագածոտնի մարզպետարան</t>
  </si>
  <si>
    <t>Ը001 Տարածքային ծառայություններ . ՀՀ  Արագածոտնի մարզպետարան</t>
  </si>
  <si>
    <t>Աջակցություն ՀՀ Արագածոտնի մարզի համայնքներին</t>
  </si>
  <si>
    <t>ՀՀ Արարատի մարզպետի ենթակայության թվով 14 հանրակրթական դպրոցներ</t>
  </si>
  <si>
    <t>ՀՀ Արարատի մարզի թվով 2 առողջապահական օբյեկտ</t>
  </si>
  <si>
    <t xml:space="preserve"> ՀՀ Տավուշի  մարզի համայնքներում բազմաբնակարան բնակելի շենքերի տանիքների նորոգում </t>
  </si>
  <si>
    <t>Պետական անհատույց աջակցություն՝ ՀՀ համայնքների ոռոգման ջրագծերի կառուցման, գազաֆիկացման աշխատանքների իրականացման, Բերքաբեր համայնքի աշխատավարձի պարտքի մարման, ք. Իջևանի ԱԱՊԿ-ի վերանորոգման համաֆինանսավորման և սողանքային գոտում գտնվող Գոշ, Աչաջուր և Գետահովիտ համայնքների բնակարանատերերին աջակցության ցուցաբերում</t>
  </si>
  <si>
    <t>Ը001 Տարածքային ծառայություններ. ՀՀ Տավուշի մարզպետարան</t>
  </si>
  <si>
    <t xml:space="preserve">Աջակցություն ՀՀ   Տավուշի մարզի համայնքային կենտրոնների շենքային պայմանների բարելավման համար </t>
  </si>
  <si>
    <t xml:space="preserve"> Աջակցություն ՀՀ Տավուշի մարզի համայնքներին մարզական օբյեկտների շենքային պայմանների բարելավման համար</t>
  </si>
  <si>
    <t xml:space="preserve"> ՀՀ Տավուշի մարզի Այգեձոր համայնքի համար գյուղատնտեսական տեխնիկայի ձեռք բերում</t>
  </si>
  <si>
    <t>Աջակցություն ՀՀ Տավուշի մարզի համայնքներին կրթական օբյեկտների շենքային պայմանների բարելավման համար</t>
  </si>
  <si>
    <t>Մրգավետ  համայնքի մանկապարտեզի  վերանորոգում</t>
  </si>
  <si>
    <t>ՀՀ Արարատի մարզի թվով 4 մշակութային օբյեկտ</t>
  </si>
  <si>
    <t>4,2</t>
  </si>
  <si>
    <t>4,3</t>
  </si>
  <si>
    <t>4,4</t>
  </si>
  <si>
    <t>4,5</t>
  </si>
  <si>
    <t>5,1</t>
  </si>
  <si>
    <t>Մասիս համայնքի Նոր  թաղամասի N 33 շենքի տանիքի վերանորոգում</t>
  </si>
  <si>
    <t>Մասիս համայնքի Նոր  թաղամասի N 35 շենքի տանիքի վերանորոգում</t>
  </si>
  <si>
    <t>Ոսկետափ համայնքի  բազմաբնակարան շենքի տանիքի վերանորոգում</t>
  </si>
  <si>
    <t xml:space="preserve"> Հիմնանորոգվող ավտոճանապարհների մակերեսը, հազ ք/մ,</t>
  </si>
  <si>
    <t xml:space="preserve"> </t>
  </si>
  <si>
    <t>Ընթացիկ սուբվենցիա համայնքներին</t>
  </si>
  <si>
    <t>3,2</t>
  </si>
  <si>
    <t>3,3</t>
  </si>
  <si>
    <t>Գոշ համայնքի սողանքային գոտում գտնվող 7 ընտանիքներին փոխհատուցման տրամադրում</t>
  </si>
  <si>
    <t>Աչաջուր համայնքի սողանքային գոտում գտնվող 1 ընտանիքներին փոխհատուցման տրամադրում</t>
  </si>
  <si>
    <t>Գետահովիտ համայնք ի սողանքային գոտում գտնվող 1 ընտանիքներին փոխհատուցման տրամադրում</t>
  </si>
  <si>
    <t>Արմավիր քաղաքի թիվ 8 hիմնական դպրոցի վերանորոգում</t>
  </si>
  <si>
    <t>Չորաթան համայնքի ջրագծի կառուցում</t>
  </si>
  <si>
    <t>4,6</t>
  </si>
  <si>
    <t>Բերքաբերի համայնքի աշխատակազմում նախորդ տարիներին ձևավորված աշխատավարձի և սոցիալական վճարների գծով պարտքերի մարման նպատակով համայնքին աջակցության ցուցաբերում</t>
  </si>
  <si>
    <t>Սևքար համայնքի ՕԿՋ-ի վերանորոգման նպատակով համայնքին աջակցության ցուցաբերում</t>
  </si>
  <si>
    <t xml:space="preserve">«Գյուղական տարածքների տնտեսական զարգացման ծրագրերի իրականացման գրասենյակ» ՊՀ-ի կողմից Հովք համայնքի գազաֆիկացման աշխատանքների իրականացման համայնքի համաֆինանսավորման  նպատակով  համայնքին աջակցության ցուցաբերում </t>
  </si>
  <si>
    <t xml:space="preserve">«Գյուղական տարածքների տնտեսական զարգացման ծրագրերի իրականացման գրասենյակ» ՊՀ-ի կողմից Բարեկամավան համայնքի գազաֆիկացման աշխատանքների իրականացման համայնքի համաֆինանսավորման  նպատակով  համայնքին աջակցության ցուցաբերում </t>
  </si>
  <si>
    <t>Այգեձոր համայնքի համար գյուղատնտեսական տեխնիկայի ձեռք բերման նպատակով համայնքին աջակցության ցուցաբերում</t>
  </si>
  <si>
    <t xml:space="preserve">«Հազարամյակի մարտահրավեր հիմնադրամ- Հայաստան» ՊՈԱԿ-ի կողմից Կողբ համայնքի 3-րդ կարգի ոռոգման ջրանցքի վերանորոգման համայնքի համաֆինանսավորման  նպատակով  համայնքին աջակցության ցուցաբերում </t>
  </si>
  <si>
    <t xml:space="preserve">Հայաստանի սոցիալական ներդրումներ հիմնադրամի կողմից Իջևան համայնքի ԱԱՊԿ-ի վերանորոգման  համայնքի համաֆինանսավորման  նպատակով  համայնքին աջակցության ցուցաբերում </t>
  </si>
  <si>
    <t>ՀՀ Տավուշի  մարզի թվով 3 մշակութային օբյեկտ</t>
  </si>
  <si>
    <t>Մասիս համայնքի  N33, N38, N9 շենքերին մոտեցող  ճանապարհի վերանորոգում</t>
  </si>
  <si>
    <t>Աշտարակ համայնքի Պռոշյան փ. թիվ 26 շենքի տանիքի վերանորոգում</t>
  </si>
  <si>
    <t>Արտենի համայնքի Սայաթ-Նովա փ. թիվ 21 շենքի, Բաղրամյան փ. թիվ 8,12,16 շենքերի և Իսահակյան փ. թիվ 3,8,9 շենքերի տանիքների վերանորոգում</t>
  </si>
  <si>
    <t>Գետափ համայնքի պոմպակայանի վերանորոգում</t>
  </si>
  <si>
    <t xml:space="preserve">«Գյուղական տարածքների տնտեսական զարգացման ծրագրերի իրականացման գրասենյակ» ՊՀ-ի կողմից Քուչակ համայնքի գազաֆիկացման աշխատանքների իրականացման համայնքի համաֆինանսավորման  նպատակով  համայնքին աջակցության ցուցաբերում </t>
  </si>
  <si>
    <t xml:space="preserve">«Գյուղական տարածքների տնտեսական զարգացման ծրագրերի իրականացման գրասենյակ» ՊՀ-ի կողմից Հարթավան համայնքի գազաֆիկացման աշխատանքների իրականացման համայնքի համաֆինանսավորման  նպատակով  համայնքին աջակցության ցուցաբերում </t>
  </si>
  <si>
    <t xml:space="preserve">«Գյուղական տարածքների տնտեսական զարգացման ծրագրերի իրականացման գրասենյակ» ՊՀ-ի կողմից Վարդենուտ համայնքի գազաֆիկացման աշխատանքների իրականացման համայնքի համաֆինանսավորման  նպատակով  համայնքին աջակցության ցուցաբերում </t>
  </si>
  <si>
    <t xml:space="preserve">«Գյուղական տարածքների տնտեսական զարգացման ծրագրերի իրականացման գրասենյակ» ՊՀ-ի կողմից Ափնա համայնքի գազաֆիկացման աշխատանքների իրականացման համայնքի համաֆինանսավորման  նպատակով  համայնքին աջակցության ցուցաբերում </t>
  </si>
  <si>
    <t xml:space="preserve">«Գյուղական տարածքների տնտեսական զարգացման ծրագրերի իրականացման գրասենյակ» ՊՀ-ի կողմից Ծաղկաշեն համայնքի գազաֆիկացման աշխատանքների իրականացման համայնքի համաֆինանսավորման  նպատակով  համայնքին աջակցության ցուցաբերում </t>
  </si>
  <si>
    <t xml:space="preserve">«Գյուղական տարածքների տնտեսական զարգացման ծրագրերի իրականացման գրասենյակ» ՊՀ-ի կողմից Արագած համայնքի գազաֆիկացման աշխատանքների իրականացման համայնքի համաֆինանսավորման  նպատակով  համայնքին աջակցության ցուցաբերում </t>
  </si>
  <si>
    <t xml:space="preserve">«Գյուղական տարածքների տնտեսական զարգացման ծրագրերի իրականացման գրասենյակ» ՊՀ-ի կողմից Արայի համայնքի գազաֆիկացման աշխատանքների իրականացման համայնքի համաֆինանսավորման  նպատակով  համայնքին աջակցության ցուցաբերում </t>
  </si>
  <si>
    <t>Ցամաքասար համայնքում ՕԿՋ-ի կառուցում</t>
  </si>
  <si>
    <t xml:space="preserve">«Հազարամյակի մարտահրավեր հիմնադրամ- Հայաստան» ՊՈԱԿ-ի կողմից Հովտամեջ համայնքի 3-րդ կարգի ոռոգման ջրանցքի վերանորոգման համայնքի համաֆինանսավորման  նպատակով  համայնքին աջակցության ցուցաբերում </t>
  </si>
  <si>
    <t xml:space="preserve">«Հազարամյակի մարտահրավեր հիմնադրամ- Հայաստան» ՊՈԱԿ-ի կողմից Դալարիկ  համայնքի 3-րդ կարգի ոռոգման ջրանցքի վերանորոգման համայնքի համաֆինանսավորման  նպատակով  համայնքին աջակցության ցուցաբերում </t>
  </si>
  <si>
    <t xml:space="preserve">«Հազարամյակի մարտահրավեր հիմնադրամ- Հայաստան» ՊՈԱԿ-ի կողմից Ֆերիկ համայնքի 3-րդ կարգի ոռոգման ջրանցքի վերանորոգման համայնքի համաֆինանսավորման  նպատակով  համայնքին աջակցության ցուցաբերում </t>
  </si>
  <si>
    <t xml:space="preserve">«Հազարամյակի մարտահրավեր հիմնադրամ- Հայաստան» ՊՈԱԿ-ի կողմից Ափնագյուղ համայնքի 3-րդ կարգի ոռոգման ջրանցքի վերանորոգման համայնքի համաֆինանսավորման  նպատակով  համայնքին աջակցության ցուցաբերում </t>
  </si>
  <si>
    <t xml:space="preserve">Նոր Կեսարիա համայնքի միջնակարգ դպրոցի կաթսայատան և լոկալ ջեռուցման համակարգի կառուցում </t>
  </si>
  <si>
    <t>Վաղարշապատ համայնքի թիվ 10 մանկապարտեզի լոկալ ջեռուցման համակարգի կառուցում</t>
  </si>
  <si>
    <t>Վաղարշապատ համայնքի թիվ 13 մանկապարտեզի լոկալ ջեռուցման համակարգի կառուցում</t>
  </si>
  <si>
    <t>Վաղարշապատ համայնքի թիվ 14 մանկապարտեզի լոկալ ջեռուցման համակարգի կառուցում</t>
  </si>
  <si>
    <t>Վաղարշապատ համայնքի թիվ 16 մանկապարտեզի լոկալ ջեռուցման համակարգի կառուցում</t>
  </si>
  <si>
    <t xml:space="preserve">Հուշակերտ համայնքի միջնակարգ դպրոցի կաթսայատան և լոկալ ջեռուցման համակարգի կառուցում </t>
  </si>
  <si>
    <t>Վաղարշապատ համայնքի Մաշտոցի 63 , Սպանդարյան 28Ա, Օրջոնիկիձե 23, Չարենցի 3, Վազգեն Ա 4 և Վազգեն Ա 6 հասցեներում գտնվող թվով 6 բազմաբնակարան շենքերի տանիքների վերանորոգում</t>
  </si>
  <si>
    <t>Վաղարշապատ համայնքի թիվ 8 հիմնական դպրոցի մարզադահլիճի վերանորոգում</t>
  </si>
  <si>
    <t>Վարդանաշեն համայնքի միջնակարգ դպրոցի մասնակի վերանորոգում</t>
  </si>
  <si>
    <t>Հայթաղ համայնքի միջնակարգ դպրոցի մասնակի վերանորոգում</t>
  </si>
  <si>
    <t>Ջրառատ համայնքի միջնակարգ դպրոցի մասնակի վերանորոգում</t>
  </si>
  <si>
    <t>Լուկաշին համայնքի միջնակարգ դպրոցի մասնակի վերանորոգում</t>
  </si>
  <si>
    <t>Հ-284 &lt;&lt;Մ-3 Ջրառատ-Գայ -Ակնաշեն&gt;&gt;   ճանապարհի &lt;&lt;Գայ -Ակնաշեն&gt;&gt; հատվածի վերանորոգում</t>
  </si>
  <si>
    <r>
      <t>Հայթաղ</t>
    </r>
    <r>
      <rPr>
        <b/>
        <sz val="12"/>
        <rFont val="GHEA Mariam"/>
        <family val="3"/>
      </rPr>
      <t xml:space="preserve"> </t>
    </r>
    <r>
      <rPr>
        <sz val="12"/>
        <rFont val="GHEA Mariam"/>
        <family val="3"/>
      </rPr>
      <t>համայնքի խմելու ջրի ներտնտեսային ցանցի վերանորոգում</t>
    </r>
  </si>
  <si>
    <t>Ափնագյուղ համայնքի դպրոցի մասնակի վերանորոգում</t>
  </si>
  <si>
    <t>«Համայնքների գյուղատնտեսական ռեսուրսների կառավարման և մրցունակության» ծրագրի իրականացման համայնքի համաֆինանսավորման  նպատակով  Աչաջուր համայնքին աջակցության ցուցաբերում</t>
  </si>
  <si>
    <t>«Համայնքների գյուղատնտեսական ռեսուրսների կառավարման և մրցունակության» ծրագրի իրականացման համայնքի համաֆինանսավորման  նպատակով  Լուսաձոր համայնքին աջակցության ցուցաբերում</t>
  </si>
  <si>
    <t>«Համայնքների գյուղատնտեսական ռեսուրսների կառավարման և մրցունակության» ծրագրի իրականացման համայնքի համաֆինանսավորման  նպատակով  Սարիգյուղ համայնքին աջակցության ցուցաբերում</t>
  </si>
  <si>
    <t>4,7</t>
  </si>
  <si>
    <t>4,8</t>
  </si>
  <si>
    <t>4,9</t>
  </si>
  <si>
    <t>ս</t>
  </si>
  <si>
    <t xml:space="preserve">Վեդի համայնքի ճանապարհների ասֆալտապատում </t>
  </si>
  <si>
    <t xml:space="preserve">Խաչփառ համայնքի ամբուլատորիայի  վերանորոգում </t>
  </si>
  <si>
    <t>Մոսեսգեղ  համայնքի դպրոցի ջեռուցման համակարգի վերանորոգում</t>
  </si>
  <si>
    <t>ՀՀ Արագծոտնի մարզպետի ենթակայության թվով 13 հանրակրթական դպրոցներ</t>
  </si>
  <si>
    <t>Պետական անհատույց աջակցություն ՀՀ համայնքների ոռոգման ջրագծերի կառուցման, գազաֆիկացման և սպորտդպրոցի վերանորոգման աշխատանքների իրականացման համար</t>
  </si>
  <si>
    <t>Շամիրամ համայնքի դպրոցի մասնակի վերանորոգում</t>
  </si>
  <si>
    <t>Թաթուլ համայնքի մշակույթի տան մասնակի վերանորոգում</t>
  </si>
  <si>
    <t>Ապարան համայնքի սպորտդպրոցի մասնակի վերանորոգման նպատակով Ապարան համայնքին աջակցության ցուցաբերում</t>
  </si>
  <si>
    <t>ՀՀ Արագծոտնի մարզի թվով 5 մշակութային օբյեկտ</t>
  </si>
  <si>
    <t>Նոր Եդեսիա համայնքի հասարակական նշանակության շենքի համար կահույքի ձեռքբերում</t>
  </si>
  <si>
    <t xml:space="preserve">ՀՀ կառավարության 2012 թվականի
մայիսի 24-ի  N  711 -Ն որոշման 
</t>
  </si>
  <si>
    <t>մայիսի 24-ի  N 711 -Ն որոշման</t>
  </si>
  <si>
    <t xml:space="preserve">ՀՀ կառավարության 2012 թվականի
մայիսի 24-ի  N 711 -Ն որոշման 
</t>
  </si>
  <si>
    <t xml:space="preserve">ՀՀ կառավարության 2012 թվականի
մայիսի 24-ի  N 711-Ն որոշման 
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</si>
</sst>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-* #,##0.00_р_._-;\-* #,##0.00_р_._-;_-* &quot;-&quot;??_р_._-;_-@_-"/>
    <numFmt numFmtId="166" formatCode="#,##0.0_);\(#,##0.0\)"/>
    <numFmt numFmtId="167" formatCode="0.0"/>
    <numFmt numFmtId="168" formatCode="#,##0.0"/>
    <numFmt numFmtId="170" formatCode="0.0_);\(0.0\)"/>
  </numFmts>
  <fonts count="43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GHEA Grapalat"/>
      <family val="3"/>
    </font>
    <font>
      <b/>
      <sz val="12"/>
      <name val="GHEA Mariam"/>
      <family val="3"/>
    </font>
    <font>
      <b/>
      <sz val="12"/>
      <color indexed="8"/>
      <name val="GHEA Mariam"/>
      <family val="3"/>
    </font>
    <font>
      <sz val="12"/>
      <name val="GHEA Mariam"/>
      <family val="3"/>
    </font>
    <font>
      <b/>
      <sz val="12"/>
      <name val="GHEA Grapalat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GHEA Mariam"/>
      <family val="3"/>
    </font>
    <font>
      <b/>
      <sz val="12"/>
      <name val="GHEA Mariam"/>
      <family val="3"/>
    </font>
    <font>
      <sz val="10"/>
      <name val="Arial"/>
      <family val="2"/>
      <charset val="204"/>
    </font>
    <font>
      <sz val="11"/>
      <name val="GHEA Mariam"/>
      <family val="3"/>
    </font>
    <font>
      <b/>
      <sz val="11"/>
      <name val="GHEA Mariam"/>
      <family val="3"/>
    </font>
    <font>
      <sz val="11"/>
      <color theme="1"/>
      <name val="Times Armenian"/>
      <family val="2"/>
    </font>
    <font>
      <sz val="11"/>
      <color indexed="8"/>
      <name val="GHEA Mariam"/>
      <family val="3"/>
    </font>
    <font>
      <b/>
      <sz val="11"/>
      <color indexed="8"/>
      <name val="GHEA Mariam"/>
      <family val="3"/>
    </font>
    <font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1"/>
      <color theme="1"/>
      <name val="GHEA Mariam"/>
      <family val="3"/>
    </font>
    <font>
      <b/>
      <i/>
      <sz val="11"/>
      <color theme="1"/>
      <name val="GHEA Mariam"/>
      <family val="3"/>
    </font>
    <font>
      <i/>
      <u/>
      <sz val="11"/>
      <color theme="1"/>
      <name val="GHEA Mariam"/>
      <family val="3"/>
    </font>
    <font>
      <i/>
      <sz val="11"/>
      <color theme="1"/>
      <name val="GHEA Mariam"/>
      <family val="3"/>
    </font>
    <font>
      <u/>
      <sz val="11"/>
      <color theme="1"/>
      <name val="GHEA Mariam"/>
      <family val="3"/>
    </font>
    <font>
      <b/>
      <i/>
      <sz val="11"/>
      <color indexed="8"/>
      <name val="GHEA Mariam"/>
      <family val="3"/>
    </font>
    <font>
      <i/>
      <u/>
      <sz val="11"/>
      <color indexed="8"/>
      <name val="GHEA Mariam"/>
      <family val="3"/>
    </font>
    <font>
      <sz val="11"/>
      <color indexed="8"/>
      <name val="Times Armenian"/>
      <family val="2"/>
    </font>
    <font>
      <i/>
      <sz val="11"/>
      <color indexed="8"/>
      <name val="GHEA Mariam"/>
      <family val="3"/>
    </font>
    <font>
      <u/>
      <sz val="11"/>
      <color indexed="8"/>
      <name val="GHEA Mariam"/>
      <family val="3"/>
    </font>
    <font>
      <b/>
      <i/>
      <sz val="11"/>
      <color rgb="FF000000"/>
      <name val="GHEA Mariam"/>
      <family val="3"/>
    </font>
    <font>
      <i/>
      <u/>
      <sz val="11"/>
      <color rgb="FF000000"/>
      <name val="GHEA Mariam"/>
      <family val="3"/>
    </font>
    <font>
      <i/>
      <sz val="11"/>
      <color rgb="FF000000"/>
      <name val="GHEA Mariam"/>
      <family val="3"/>
    </font>
    <font>
      <b/>
      <sz val="12"/>
      <name val="GHEA Mariam"/>
      <family val="3"/>
    </font>
    <font>
      <u/>
      <sz val="11"/>
      <color rgb="FF000000"/>
      <name val="GHEA Mariam"/>
      <family val="3"/>
    </font>
    <font>
      <u/>
      <sz val="11"/>
      <color rgb="FF000000"/>
      <name val="Courier New"/>
      <family val="3"/>
    </font>
    <font>
      <sz val="12"/>
      <color theme="1"/>
      <name val="GHEA Mariam"/>
      <family val="3"/>
    </font>
    <font>
      <b/>
      <sz val="12"/>
      <color theme="1"/>
      <name val="GHEA Mariam"/>
      <family val="3"/>
    </font>
    <font>
      <b/>
      <sz val="11"/>
      <color indexed="8"/>
      <name val="Calibri"/>
      <family val="2"/>
    </font>
    <font>
      <sz val="11"/>
      <color rgb="FF000000"/>
      <name val="Arial Unicode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9" fillId="0" borderId="0"/>
    <xf numFmtId="0" fontId="8" fillId="0" borderId="0"/>
    <xf numFmtId="0" fontId="2" fillId="0" borderId="0"/>
    <xf numFmtId="0" fontId="8" fillId="0" borderId="0"/>
    <xf numFmtId="0" fontId="13" fillId="0" borderId="0"/>
    <xf numFmtId="0" fontId="2" fillId="0" borderId="0"/>
    <xf numFmtId="0" fontId="16" fillId="0" borderId="0"/>
    <xf numFmtId="164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</cellStyleXfs>
  <cellXfs count="596">
    <xf numFmtId="0" fontId="0" fillId="0" borderId="0" xfId="0"/>
    <xf numFmtId="166" fontId="4" fillId="2" borderId="0" xfId="0" applyNumberFormat="1" applyFont="1" applyFill="1" applyAlignment="1">
      <alignment horizontal="right" vertical="center" wrapText="1"/>
    </xf>
    <xf numFmtId="166" fontId="4" fillId="2" borderId="0" xfId="0" applyNumberFormat="1" applyFont="1" applyFill="1" applyAlignment="1">
      <alignment horizontal="center" vertical="center" wrapText="1"/>
    </xf>
    <xf numFmtId="166" fontId="4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6" fontId="6" fillId="0" borderId="1" xfId="0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vertical="center" wrapText="1"/>
    </xf>
    <xf numFmtId="166" fontId="4" fillId="2" borderId="0" xfId="0" applyNumberFormat="1" applyFont="1" applyFill="1" applyAlignment="1">
      <alignment vertical="center" wrapText="1"/>
    </xf>
    <xf numFmtId="0" fontId="0" fillId="4" borderId="0" xfId="0" applyFill="1"/>
    <xf numFmtId="168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168" fontId="4" fillId="4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>
      <alignment horizontal="center" vertical="center" wrapText="1"/>
    </xf>
    <xf numFmtId="166" fontId="6" fillId="2" borderId="1" xfId="5" applyNumberFormat="1" applyFont="1" applyFill="1" applyBorder="1" applyAlignment="1">
      <alignment horizontal="center" vertical="center" wrapText="1"/>
    </xf>
    <xf numFmtId="167" fontId="17" fillId="2" borderId="0" xfId="7" applyNumberFormat="1" applyFont="1" applyFill="1" applyAlignment="1">
      <alignment horizontal="right" vertical="center" wrapText="1"/>
    </xf>
    <xf numFmtId="167" fontId="18" fillId="4" borderId="0" xfId="7" applyNumberFormat="1" applyFont="1" applyFill="1" applyAlignment="1">
      <alignment vertical="center" wrapText="1"/>
    </xf>
    <xf numFmtId="167" fontId="20" fillId="4" borderId="0" xfId="7" applyNumberFormat="1" applyFont="1" applyFill="1" applyAlignment="1">
      <alignment vertical="center" wrapText="1"/>
    </xf>
    <xf numFmtId="167" fontId="17" fillId="0" borderId="16" xfId="0" applyNumberFormat="1" applyFont="1" applyFill="1" applyBorder="1" applyAlignment="1">
      <alignment horizontal="center" vertical="center" wrapText="1"/>
    </xf>
    <xf numFmtId="167" fontId="21" fillId="4" borderId="17" xfId="7" applyNumberFormat="1" applyFont="1" applyFill="1" applyBorder="1" applyAlignment="1">
      <alignment horizontal="center" vertical="center" wrapText="1"/>
    </xf>
    <xf numFmtId="167" fontId="21" fillId="4" borderId="18" xfId="7" applyNumberFormat="1" applyFont="1" applyFill="1" applyBorder="1" applyAlignment="1">
      <alignment horizontal="center" vertical="center" wrapText="1"/>
    </xf>
    <xf numFmtId="167" fontId="23" fillId="4" borderId="23" xfId="7" applyNumberFormat="1" applyFont="1" applyFill="1" applyBorder="1" applyAlignment="1">
      <alignment vertical="center" wrapText="1"/>
    </xf>
    <xf numFmtId="167" fontId="23" fillId="4" borderId="0" xfId="7" applyNumberFormat="1" applyFont="1" applyFill="1" applyBorder="1" applyAlignment="1">
      <alignment vertical="center" wrapText="1"/>
    </xf>
    <xf numFmtId="167" fontId="21" fillId="4" borderId="0" xfId="7" applyNumberFormat="1" applyFont="1" applyFill="1" applyBorder="1" applyAlignment="1">
      <alignment vertical="center" wrapText="1"/>
    </xf>
    <xf numFmtId="167" fontId="21" fillId="4" borderId="24" xfId="7" applyNumberFormat="1" applyFont="1" applyFill="1" applyBorder="1" applyAlignment="1">
      <alignment vertical="center" wrapText="1"/>
    </xf>
    <xf numFmtId="167" fontId="21" fillId="4" borderId="23" xfId="7" applyNumberFormat="1" applyFont="1" applyFill="1" applyBorder="1" applyAlignment="1">
      <alignment vertical="center" wrapText="1"/>
    </xf>
    <xf numFmtId="167" fontId="21" fillId="4" borderId="2" xfId="7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7" fontId="25" fillId="4" borderId="31" xfId="7" applyNumberFormat="1" applyFont="1" applyFill="1" applyBorder="1" applyAlignment="1">
      <alignment horizontal="center" vertical="center" wrapText="1"/>
    </xf>
    <xf numFmtId="167" fontId="25" fillId="4" borderId="32" xfId="7" applyNumberFormat="1" applyFont="1" applyFill="1" applyBorder="1" applyAlignment="1">
      <alignment horizontal="center" vertical="center" wrapText="1"/>
    </xf>
    <xf numFmtId="167" fontId="17" fillId="0" borderId="23" xfId="7" applyNumberFormat="1" applyFont="1" applyFill="1" applyBorder="1" applyAlignment="1">
      <alignment vertical="center" wrapText="1"/>
    </xf>
    <xf numFmtId="167" fontId="17" fillId="0" borderId="2" xfId="7" applyNumberFormat="1" applyFont="1" applyFill="1" applyBorder="1" applyAlignment="1">
      <alignment horizontal="center" vertical="center" wrapText="1"/>
    </xf>
    <xf numFmtId="166" fontId="17" fillId="0" borderId="42" xfId="8" applyNumberFormat="1" applyFont="1" applyFill="1" applyBorder="1" applyAlignment="1">
      <alignment horizontal="center" vertical="center" wrapText="1"/>
    </xf>
    <xf numFmtId="167" fontId="30" fillId="0" borderId="31" xfId="7" applyNumberFormat="1" applyFont="1" applyFill="1" applyBorder="1" applyAlignment="1">
      <alignment horizontal="center" vertical="center" wrapText="1"/>
    </xf>
    <xf numFmtId="167" fontId="30" fillId="0" borderId="32" xfId="7" applyNumberFormat="1" applyFont="1" applyFill="1" applyBorder="1" applyAlignment="1">
      <alignment horizontal="center" vertical="center" wrapText="1"/>
    </xf>
    <xf numFmtId="167" fontId="17" fillId="2" borderId="0" xfId="7" applyNumberFormat="1" applyFont="1" applyFill="1" applyAlignment="1">
      <alignment vertical="center" wrapText="1"/>
    </xf>
    <xf numFmtId="167" fontId="17" fillId="2" borderId="16" xfId="7" applyNumberFormat="1" applyFont="1" applyFill="1" applyBorder="1" applyAlignment="1">
      <alignment horizontal="center" vertical="center" wrapText="1"/>
    </xf>
    <xf numFmtId="167" fontId="17" fillId="2" borderId="42" xfId="7" applyNumberFormat="1" applyFont="1" applyFill="1" applyBorder="1" applyAlignment="1">
      <alignment horizontal="center" vertical="center" wrapText="1"/>
    </xf>
    <xf numFmtId="0" fontId="19" fillId="3" borderId="49" xfId="0" applyFont="1" applyFill="1" applyBorder="1" applyAlignment="1">
      <alignment horizontal="center" wrapText="1"/>
    </xf>
    <xf numFmtId="0" fontId="19" fillId="3" borderId="29" xfId="0" applyFont="1" applyFill="1" applyBorder="1" applyAlignment="1">
      <alignment horizontal="center" wrapText="1"/>
    </xf>
    <xf numFmtId="0" fontId="19" fillId="3" borderId="29" xfId="0" applyFont="1" applyFill="1" applyBorder="1" applyAlignment="1">
      <alignment wrapText="1"/>
    </xf>
    <xf numFmtId="0" fontId="19" fillId="3" borderId="32" xfId="0" applyFont="1" applyFill="1" applyBorder="1" applyAlignment="1">
      <alignment wrapText="1"/>
    </xf>
    <xf numFmtId="168" fontId="19" fillId="0" borderId="29" xfId="0" applyNumberFormat="1" applyFont="1" applyFill="1" applyBorder="1" applyAlignment="1">
      <alignment horizontal="center" wrapText="1"/>
    </xf>
    <xf numFmtId="168" fontId="19" fillId="3" borderId="29" xfId="0" applyNumberFormat="1" applyFont="1" applyFill="1" applyBorder="1" applyAlignment="1">
      <alignment horizontal="center" wrapText="1"/>
    </xf>
    <xf numFmtId="4" fontId="19" fillId="3" borderId="29" xfId="0" applyNumberFormat="1" applyFont="1" applyFill="1" applyBorder="1" applyAlignment="1">
      <alignment horizontal="center" wrapText="1"/>
    </xf>
    <xf numFmtId="0" fontId="19" fillId="3" borderId="29" xfId="0" applyFont="1" applyFill="1" applyBorder="1" applyAlignment="1">
      <alignment horizontal="center" vertical="center" wrapText="1"/>
    </xf>
    <xf numFmtId="167" fontId="21" fillId="4" borderId="44" xfId="7" applyNumberFormat="1" applyFont="1" applyFill="1" applyBorder="1" applyAlignment="1">
      <alignment vertical="center" wrapText="1"/>
    </xf>
    <xf numFmtId="167" fontId="21" fillId="4" borderId="45" xfId="7" applyNumberFormat="1" applyFont="1" applyFill="1" applyBorder="1" applyAlignment="1">
      <alignment horizontal="center" vertical="center" wrapText="1"/>
    </xf>
    <xf numFmtId="167" fontId="21" fillId="4" borderId="54" xfId="7" applyNumberFormat="1" applyFont="1" applyFill="1" applyBorder="1" applyAlignment="1">
      <alignment horizontal="center" vertical="center" wrapText="1"/>
    </xf>
    <xf numFmtId="167" fontId="21" fillId="4" borderId="16" xfId="7" applyNumberFormat="1" applyFont="1" applyFill="1" applyBorder="1" applyAlignment="1">
      <alignment vertical="center" wrapText="1"/>
    </xf>
    <xf numFmtId="167" fontId="21" fillId="4" borderId="16" xfId="7" applyNumberFormat="1" applyFont="1" applyFill="1" applyBorder="1" applyAlignment="1">
      <alignment horizontal="center" vertical="center" wrapText="1"/>
    </xf>
    <xf numFmtId="167" fontId="21" fillId="4" borderId="57" xfId="7" applyNumberFormat="1" applyFont="1" applyFill="1" applyBorder="1" applyAlignment="1">
      <alignment horizontal="center" vertical="center" wrapText="1"/>
    </xf>
    <xf numFmtId="167" fontId="21" fillId="4" borderId="42" xfId="7" applyNumberFormat="1" applyFont="1" applyFill="1" applyBorder="1" applyAlignment="1">
      <alignment horizontal="center" vertical="center" wrapText="1"/>
    </xf>
    <xf numFmtId="167" fontId="21" fillId="4" borderId="34" xfId="7" applyNumberFormat="1" applyFont="1" applyFill="1" applyBorder="1" applyAlignment="1">
      <alignment vertical="center" wrapText="1"/>
    </xf>
    <xf numFmtId="167" fontId="21" fillId="4" borderId="34" xfId="7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166" fontId="14" fillId="2" borderId="58" xfId="0" applyNumberFormat="1" applyFont="1" applyFill="1" applyBorder="1" applyAlignment="1">
      <alignment horizontal="center" vertical="center" wrapText="1"/>
    </xf>
    <xf numFmtId="167" fontId="21" fillId="4" borderId="35" xfId="7" applyNumberFormat="1" applyFont="1" applyFill="1" applyBorder="1" applyAlignment="1">
      <alignment horizontal="center" vertical="center" wrapText="1"/>
    </xf>
    <xf numFmtId="167" fontId="21" fillId="4" borderId="59" xfId="7" applyNumberFormat="1" applyFont="1" applyFill="1" applyBorder="1" applyAlignment="1">
      <alignment horizontal="center" vertical="center" wrapText="1"/>
    </xf>
    <xf numFmtId="167" fontId="21" fillId="4" borderId="31" xfId="7" applyNumberFormat="1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168" fontId="4" fillId="0" borderId="1" xfId="0" quotePrefix="1" applyNumberFormat="1" applyFont="1" applyFill="1" applyBorder="1" applyAlignment="1">
      <alignment horizontal="center" vertical="center" wrapText="1"/>
    </xf>
    <xf numFmtId="167" fontId="18" fillId="2" borderId="0" xfId="7" applyNumberFormat="1" applyFont="1" applyFill="1" applyAlignment="1">
      <alignment vertical="center" wrapText="1"/>
    </xf>
    <xf numFmtId="167" fontId="17" fillId="2" borderId="35" xfId="7" applyNumberFormat="1" applyFont="1" applyFill="1" applyBorder="1" applyAlignment="1">
      <alignment vertical="center" wrapText="1"/>
    </xf>
    <xf numFmtId="1" fontId="17" fillId="2" borderId="34" xfId="7" applyNumberFormat="1" applyFont="1" applyFill="1" applyBorder="1" applyAlignment="1">
      <alignment horizontal="center" vertical="center" wrapText="1"/>
    </xf>
    <xf numFmtId="1" fontId="17" fillId="2" borderId="35" xfId="7" applyNumberFormat="1" applyFont="1" applyFill="1" applyBorder="1" applyAlignment="1">
      <alignment horizontal="center" vertical="center" wrapText="1"/>
    </xf>
    <xf numFmtId="167" fontId="17" fillId="2" borderId="59" xfId="7" applyNumberFormat="1" applyFont="1" applyFill="1" applyBorder="1" applyAlignment="1">
      <alignment horizontal="center" vertical="center" wrapText="1"/>
    </xf>
    <xf numFmtId="167" fontId="17" fillId="2" borderId="34" xfId="7" applyNumberFormat="1" applyFont="1" applyFill="1" applyBorder="1" applyAlignment="1">
      <alignment horizontal="center" vertical="center" wrapText="1"/>
    </xf>
    <xf numFmtId="167" fontId="17" fillId="0" borderId="59" xfId="8" applyNumberFormat="1" applyFont="1" applyFill="1" applyBorder="1" applyAlignment="1">
      <alignment horizontal="center" vertical="center" wrapText="1"/>
    </xf>
    <xf numFmtId="167" fontId="17" fillId="2" borderId="36" xfId="7" applyNumberFormat="1" applyFont="1" applyFill="1" applyBorder="1" applyAlignment="1">
      <alignment vertical="center" wrapText="1"/>
    </xf>
    <xf numFmtId="167" fontId="17" fillId="2" borderId="35" xfId="7" applyNumberFormat="1" applyFont="1" applyFill="1" applyBorder="1" applyAlignment="1">
      <alignment horizontal="center" vertical="center" wrapText="1"/>
    </xf>
    <xf numFmtId="0" fontId="36" fillId="3" borderId="29" xfId="0" applyFont="1" applyFill="1" applyBorder="1" applyAlignment="1">
      <alignment horizontal="center" wrapText="1"/>
    </xf>
    <xf numFmtId="0" fontId="19" fillId="3" borderId="60" xfId="0" applyFont="1" applyFill="1" applyBorder="1" applyAlignment="1">
      <alignment horizontal="center" wrapText="1"/>
    </xf>
    <xf numFmtId="0" fontId="19" fillId="3" borderId="24" xfId="0" applyFont="1" applyFill="1" applyBorder="1" applyAlignment="1">
      <alignment horizontal="center" wrapText="1"/>
    </xf>
    <xf numFmtId="166" fontId="19" fillId="0" borderId="29" xfId="0" applyNumberFormat="1" applyFont="1" applyFill="1" applyBorder="1" applyAlignment="1">
      <alignment horizontal="center" wrapText="1"/>
    </xf>
    <xf numFmtId="166" fontId="19" fillId="3" borderId="29" xfId="0" applyNumberFormat="1" applyFont="1" applyFill="1" applyBorder="1" applyAlignment="1">
      <alignment horizontal="center" wrapText="1"/>
    </xf>
    <xf numFmtId="1" fontId="21" fillId="4" borderId="44" xfId="7" applyNumberFormat="1" applyFont="1" applyFill="1" applyBorder="1" applyAlignment="1">
      <alignment horizontal="center" vertical="center" wrapText="1"/>
    </xf>
    <xf numFmtId="1" fontId="21" fillId="4" borderId="45" xfId="7" applyNumberFormat="1" applyFont="1" applyFill="1" applyBorder="1" applyAlignment="1">
      <alignment horizontal="center" vertical="center" wrapText="1"/>
    </xf>
    <xf numFmtId="168" fontId="21" fillId="4" borderId="59" xfId="8" applyNumberFormat="1" applyFont="1" applyFill="1" applyBorder="1" applyAlignment="1">
      <alignment horizontal="center" vertical="center" wrapText="1"/>
    </xf>
    <xf numFmtId="168" fontId="21" fillId="4" borderId="31" xfId="8" applyNumberFormat="1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7" fontId="21" fillId="4" borderId="34" xfId="0" applyNumberFormat="1" applyFont="1" applyFill="1" applyBorder="1" applyAlignment="1">
      <alignment horizontal="center" vertical="center" wrapText="1"/>
    </xf>
    <xf numFmtId="167" fontId="21" fillId="4" borderId="35" xfId="0" applyNumberFormat="1" applyFont="1" applyFill="1" applyBorder="1" applyAlignment="1">
      <alignment horizontal="center" vertical="center" wrapText="1"/>
    </xf>
    <xf numFmtId="167" fontId="21" fillId="4" borderId="59" xfId="0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7" fontId="17" fillId="2" borderId="23" xfId="7" applyNumberFormat="1" applyFont="1" applyFill="1" applyBorder="1" applyAlignment="1">
      <alignment vertical="center" wrapText="1"/>
    </xf>
    <xf numFmtId="167" fontId="30" fillId="2" borderId="31" xfId="7" applyNumberFormat="1" applyFont="1" applyFill="1" applyBorder="1" applyAlignment="1">
      <alignment horizontal="center" vertical="center" wrapText="1"/>
    </xf>
    <xf numFmtId="167" fontId="30" fillId="2" borderId="32" xfId="7" applyNumberFormat="1" applyFont="1" applyFill="1" applyBorder="1" applyAlignment="1">
      <alignment horizontal="center" vertical="center" wrapText="1"/>
    </xf>
    <xf numFmtId="167" fontId="17" fillId="2" borderId="44" xfId="7" applyNumberFormat="1" applyFont="1" applyFill="1" applyBorder="1" applyAlignment="1">
      <alignment vertical="center" wrapText="1"/>
    </xf>
    <xf numFmtId="1" fontId="17" fillId="2" borderId="44" xfId="7" applyNumberFormat="1" applyFont="1" applyFill="1" applyBorder="1" applyAlignment="1">
      <alignment horizontal="center" vertical="center" wrapText="1"/>
    </xf>
    <xf numFmtId="1" fontId="17" fillId="2" borderId="45" xfId="7" applyNumberFormat="1" applyFont="1" applyFill="1" applyBorder="1" applyAlignment="1">
      <alignment horizontal="center" vertical="center" wrapText="1"/>
    </xf>
    <xf numFmtId="167" fontId="17" fillId="2" borderId="54" xfId="7" applyNumberFormat="1" applyFont="1" applyFill="1" applyBorder="1" applyAlignment="1">
      <alignment horizontal="center" vertical="center" wrapText="1"/>
    </xf>
    <xf numFmtId="167" fontId="17" fillId="2" borderId="16" xfId="7" applyNumberFormat="1" applyFont="1" applyFill="1" applyBorder="1" applyAlignment="1">
      <alignment vertical="center" wrapText="1"/>
    </xf>
    <xf numFmtId="167" fontId="17" fillId="2" borderId="57" xfId="7" applyNumberFormat="1" applyFont="1" applyFill="1" applyBorder="1" applyAlignment="1">
      <alignment horizontal="center" vertical="center" wrapText="1"/>
    </xf>
    <xf numFmtId="168" fontId="17" fillId="0" borderId="59" xfId="8" applyNumberFormat="1" applyFont="1" applyFill="1" applyBorder="1" applyAlignment="1">
      <alignment horizontal="center" vertical="center" wrapText="1"/>
    </xf>
    <xf numFmtId="168" fontId="17" fillId="2" borderId="31" xfId="8" applyNumberFormat="1" applyFont="1" applyFill="1" applyBorder="1" applyAlignment="1">
      <alignment horizontal="center" vertical="center" wrapText="1"/>
    </xf>
    <xf numFmtId="1" fontId="21" fillId="4" borderId="34" xfId="0" applyNumberFormat="1" applyFont="1" applyFill="1" applyBorder="1" applyAlignment="1">
      <alignment horizontal="center" vertical="center" wrapText="1"/>
    </xf>
    <xf numFmtId="1" fontId="21" fillId="4" borderId="35" xfId="0" applyNumberFormat="1" applyFont="1" applyFill="1" applyBorder="1" applyAlignment="1">
      <alignment horizontal="center" vertical="center" wrapText="1"/>
    </xf>
    <xf numFmtId="170" fontId="17" fillId="0" borderId="59" xfId="8" applyNumberFormat="1" applyFont="1" applyFill="1" applyBorder="1" applyAlignment="1">
      <alignment horizontal="center" vertical="center" wrapText="1"/>
    </xf>
    <xf numFmtId="167" fontId="17" fillId="2" borderId="0" xfId="7" applyNumberFormat="1" applyFont="1" applyFill="1" applyBorder="1" applyAlignment="1">
      <alignment vertical="center" wrapText="1"/>
    </xf>
    <xf numFmtId="0" fontId="19" fillId="3" borderId="49" xfId="0" applyFont="1" applyFill="1" applyBorder="1" applyAlignment="1">
      <alignment horizontal="center" vertical="center" wrapText="1"/>
    </xf>
    <xf numFmtId="166" fontId="19" fillId="0" borderId="29" xfId="0" applyNumberFormat="1" applyFont="1" applyFill="1" applyBorder="1" applyAlignment="1">
      <alignment horizontal="center" vertical="center" wrapText="1"/>
    </xf>
    <xf numFmtId="168" fontId="19" fillId="3" borderId="29" xfId="0" applyNumberFormat="1" applyFont="1" applyFill="1" applyBorder="1" applyAlignment="1">
      <alignment horizontal="center" vertical="center" wrapText="1"/>
    </xf>
    <xf numFmtId="170" fontId="17" fillId="2" borderId="0" xfId="7" applyNumberFormat="1" applyFont="1" applyFill="1" applyAlignment="1">
      <alignment vertical="center" wrapText="1"/>
    </xf>
    <xf numFmtId="166" fontId="4" fillId="0" borderId="1" xfId="4" applyNumberFormat="1" applyFont="1" applyFill="1" applyBorder="1" applyAlignment="1">
      <alignment horizontal="center" vertical="center" wrapText="1"/>
    </xf>
    <xf numFmtId="166" fontId="4" fillId="4" borderId="0" xfId="0" applyNumberFormat="1" applyFont="1" applyFill="1" applyAlignment="1">
      <alignment vertical="center" wrapText="1"/>
    </xf>
    <xf numFmtId="166" fontId="4" fillId="4" borderId="0" xfId="0" applyNumberFormat="1" applyFont="1" applyFill="1" applyAlignment="1">
      <alignment horizontal="center" vertical="center" wrapText="1"/>
    </xf>
    <xf numFmtId="166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49" fontId="4" fillId="4" borderId="3" xfId="2" applyNumberFormat="1" applyFont="1" applyFill="1" applyBorder="1" applyAlignment="1">
      <alignment horizontal="center" vertical="center" wrapText="1"/>
    </xf>
    <xf numFmtId="166" fontId="4" fillId="4" borderId="1" xfId="2" applyNumberFormat="1" applyFont="1" applyFill="1" applyBorder="1" applyAlignment="1">
      <alignment horizontal="center" vertical="center" wrapText="1"/>
    </xf>
    <xf numFmtId="166" fontId="4" fillId="4" borderId="1" xfId="0" quotePrefix="1" applyNumberFormat="1" applyFont="1" applyFill="1" applyBorder="1" applyAlignment="1">
      <alignment horizontal="center" vertical="center" wrapText="1"/>
    </xf>
    <xf numFmtId="3" fontId="4" fillId="4" borderId="1" xfId="0" quotePrefix="1" applyNumberFormat="1" applyFont="1" applyFill="1" applyBorder="1" applyAlignment="1">
      <alignment horizontal="center" vertical="center" wrapText="1"/>
    </xf>
    <xf numFmtId="3" fontId="4" fillId="4" borderId="1" xfId="2" applyNumberFormat="1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68" fontId="37" fillId="4" borderId="1" xfId="9" applyNumberFormat="1" applyFont="1" applyFill="1" applyBorder="1" applyAlignment="1">
      <alignment horizontal="center" vertical="center"/>
    </xf>
    <xf numFmtId="0" fontId="37" fillId="4" borderId="0" xfId="1" applyFont="1" applyFill="1"/>
    <xf numFmtId="0" fontId="37" fillId="4" borderId="1" xfId="1" applyFont="1" applyFill="1" applyBorder="1" applyAlignment="1">
      <alignment horizontal="center" vertical="center"/>
    </xf>
    <xf numFmtId="168" fontId="37" fillId="4" borderId="1" xfId="10" applyNumberFormat="1" applyFont="1" applyFill="1" applyBorder="1" applyAlignment="1">
      <alignment horizontal="center" vertical="center"/>
    </xf>
    <xf numFmtId="0" fontId="37" fillId="4" borderId="0" xfId="1" applyFont="1" applyFill="1" applyAlignment="1">
      <alignment vertical="center"/>
    </xf>
    <xf numFmtId="0" fontId="37" fillId="4" borderId="1" xfId="1" applyFont="1" applyFill="1" applyBorder="1" applyAlignment="1">
      <alignment horizontal="center" vertical="center" wrapText="1"/>
    </xf>
    <xf numFmtId="0" fontId="6" fillId="0" borderId="0" xfId="1" applyFont="1"/>
    <xf numFmtId="168" fontId="6" fillId="4" borderId="1" xfId="1" applyNumberFormat="1" applyFont="1" applyFill="1" applyBorder="1" applyAlignment="1">
      <alignment horizontal="center" vertical="center"/>
    </xf>
    <xf numFmtId="0" fontId="6" fillId="4" borderId="0" xfId="1" applyFont="1" applyFill="1"/>
    <xf numFmtId="167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7" fontId="6" fillId="4" borderId="1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37" fillId="4" borderId="1" xfId="1" applyNumberFormat="1" applyFont="1" applyFill="1" applyBorder="1" applyAlignment="1">
      <alignment horizontal="center" vertical="center"/>
    </xf>
    <xf numFmtId="168" fontId="4" fillId="4" borderId="1" xfId="0" quotePrefix="1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37" fillId="4" borderId="1" xfId="1" applyFont="1" applyFill="1" applyBorder="1" applyAlignment="1">
      <alignment horizontal="center" wrapText="1"/>
    </xf>
    <xf numFmtId="0" fontId="37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4" borderId="0" xfId="0" applyFont="1" applyFill="1"/>
    <xf numFmtId="168" fontId="6" fillId="4" borderId="1" xfId="0" quotePrefix="1" applyNumberFormat="1" applyFont="1" applyFill="1" applyBorder="1" applyAlignment="1">
      <alignment horizontal="center" vertical="center" wrapText="1"/>
    </xf>
    <xf numFmtId="168" fontId="38" fillId="4" borderId="1" xfId="9" applyNumberFormat="1" applyFont="1" applyFill="1" applyBorder="1" applyAlignment="1">
      <alignment horizontal="center" vertical="center"/>
    </xf>
    <xf numFmtId="0" fontId="39" fillId="0" borderId="0" xfId="0" applyFont="1"/>
    <xf numFmtId="167" fontId="21" fillId="4" borderId="34" xfId="7" applyNumberFormat="1" applyFont="1" applyFill="1" applyBorder="1" applyAlignment="1">
      <alignment vertical="center" wrapText="1"/>
    </xf>
    <xf numFmtId="0" fontId="19" fillId="3" borderId="29" xfId="0" applyFont="1" applyFill="1" applyBorder="1" applyAlignment="1">
      <alignment wrapText="1"/>
    </xf>
    <xf numFmtId="167" fontId="21" fillId="4" borderId="31" xfId="7" applyNumberFormat="1" applyFont="1" applyFill="1" applyBorder="1" applyAlignment="1">
      <alignment vertical="center" wrapText="1"/>
    </xf>
    <xf numFmtId="167" fontId="17" fillId="2" borderId="36" xfId="7" applyNumberFormat="1" applyFont="1" applyFill="1" applyBorder="1" applyAlignment="1">
      <alignment vertical="center" wrapText="1"/>
    </xf>
    <xf numFmtId="0" fontId="19" fillId="3" borderId="29" xfId="0" applyFont="1" applyFill="1" applyBorder="1" applyAlignment="1">
      <alignment horizontal="center" wrapText="1"/>
    </xf>
    <xf numFmtId="167" fontId="17" fillId="2" borderId="35" xfId="7" applyNumberFormat="1" applyFont="1" applyFill="1" applyBorder="1" applyAlignment="1">
      <alignment vertical="center" wrapText="1"/>
    </xf>
    <xf numFmtId="166" fontId="4" fillId="2" borderId="1" xfId="5" applyNumberFormat="1" applyFont="1" applyFill="1" applyBorder="1" applyAlignment="1">
      <alignment horizontal="center" vertical="center"/>
    </xf>
    <xf numFmtId="167" fontId="0" fillId="4" borderId="0" xfId="0" applyNumberFormat="1" applyFill="1"/>
    <xf numFmtId="0" fontId="19" fillId="3" borderId="29" xfId="0" applyFont="1" applyFill="1" applyBorder="1" applyAlignment="1">
      <alignment horizontal="center" vertical="center" wrapText="1"/>
    </xf>
    <xf numFmtId="1" fontId="17" fillId="2" borderId="41" xfId="7" applyNumberFormat="1" applyFont="1" applyFill="1" applyBorder="1" applyAlignment="1">
      <alignment horizontal="center" vertical="center" wrapText="1"/>
    </xf>
    <xf numFmtId="1" fontId="17" fillId="2" borderId="17" xfId="7" applyNumberFormat="1" applyFont="1" applyFill="1" applyBorder="1" applyAlignment="1">
      <alignment horizontal="center" vertical="center" wrapText="1"/>
    </xf>
    <xf numFmtId="167" fontId="17" fillId="2" borderId="41" xfId="7" applyNumberFormat="1" applyFont="1" applyFill="1" applyBorder="1" applyAlignment="1">
      <alignment horizontal="center" vertical="center" wrapText="1"/>
    </xf>
    <xf numFmtId="167" fontId="17" fillId="2" borderId="18" xfId="7" applyNumberFormat="1" applyFont="1" applyFill="1" applyBorder="1" applyAlignment="1">
      <alignment horizontal="center" vertical="center" wrapText="1"/>
    </xf>
    <xf numFmtId="167" fontId="17" fillId="2" borderId="0" xfId="7" applyNumberFormat="1" applyFont="1" applyFill="1" applyAlignment="1">
      <alignment horizontal="right" vertical="center" wrapText="1"/>
    </xf>
    <xf numFmtId="167" fontId="21" fillId="4" borderId="31" xfId="7" applyNumberFormat="1" applyFont="1" applyFill="1" applyBorder="1" applyAlignment="1">
      <alignment vertical="center" wrapText="1"/>
    </xf>
    <xf numFmtId="167" fontId="17" fillId="2" borderId="16" xfId="7" applyNumberFormat="1" applyFont="1" applyFill="1" applyBorder="1" applyAlignment="1">
      <alignment horizontal="center" vertical="center" wrapText="1"/>
    </xf>
    <xf numFmtId="167" fontId="17" fillId="0" borderId="2" xfId="7" applyNumberFormat="1" applyFont="1" applyFill="1" applyBorder="1" applyAlignment="1">
      <alignment horizontal="center" vertical="center" wrapText="1"/>
    </xf>
    <xf numFmtId="167" fontId="21" fillId="4" borderId="34" xfId="7" applyNumberFormat="1" applyFont="1" applyFill="1" applyBorder="1" applyAlignment="1">
      <alignment vertical="center" wrapText="1"/>
    </xf>
    <xf numFmtId="167" fontId="17" fillId="2" borderId="36" xfId="7" applyNumberFormat="1" applyFont="1" applyFill="1" applyBorder="1" applyAlignment="1">
      <alignment vertical="center" wrapText="1"/>
    </xf>
    <xf numFmtId="167" fontId="17" fillId="2" borderId="31" xfId="7" applyNumberFormat="1" applyFont="1" applyFill="1" applyBorder="1" applyAlignment="1">
      <alignment vertical="center" wrapText="1"/>
    </xf>
    <xf numFmtId="167" fontId="17" fillId="2" borderId="41" xfId="7" applyNumberFormat="1" applyFont="1" applyFill="1" applyBorder="1" applyAlignment="1">
      <alignment vertical="center" wrapText="1"/>
    </xf>
    <xf numFmtId="167" fontId="21" fillId="4" borderId="36" xfId="0" applyNumberFormat="1" applyFont="1" applyFill="1" applyBorder="1" applyAlignment="1">
      <alignment vertical="center" wrapText="1"/>
    </xf>
    <xf numFmtId="167" fontId="21" fillId="4" borderId="14" xfId="0" applyNumberFormat="1" applyFont="1" applyFill="1" applyBorder="1" applyAlignment="1">
      <alignment horizontal="left" vertical="center" wrapText="1"/>
    </xf>
    <xf numFmtId="167" fontId="21" fillId="4" borderId="29" xfId="0" applyNumberFormat="1" applyFont="1" applyFill="1" applyBorder="1" applyAlignment="1">
      <alignment horizontal="left" vertical="center" wrapText="1"/>
    </xf>
    <xf numFmtId="167" fontId="17" fillId="2" borderId="2" xfId="7" applyNumberFormat="1" applyFont="1" applyFill="1" applyBorder="1" applyAlignment="1">
      <alignment horizontal="center" vertical="center" wrapText="1"/>
    </xf>
    <xf numFmtId="167" fontId="17" fillId="2" borderId="35" xfId="7" applyNumberFormat="1" applyFont="1" applyFill="1" applyBorder="1" applyAlignment="1">
      <alignment vertical="center" wrapText="1"/>
    </xf>
    <xf numFmtId="167" fontId="17" fillId="2" borderId="34" xfId="7" applyNumberFormat="1" applyFont="1" applyFill="1" applyBorder="1" applyAlignment="1">
      <alignment vertical="center" wrapText="1"/>
    </xf>
    <xf numFmtId="0" fontId="19" fillId="3" borderId="29" xfId="0" applyFont="1" applyFill="1" applyBorder="1" applyAlignment="1">
      <alignment vertical="center" wrapText="1"/>
    </xf>
    <xf numFmtId="0" fontId="19" fillId="3" borderId="29" xfId="0" applyFont="1" applyFill="1" applyBorder="1" applyAlignment="1">
      <alignment horizontal="center" vertical="center" wrapText="1"/>
    </xf>
    <xf numFmtId="168" fontId="19" fillId="0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0" fontId="0" fillId="0" borderId="0" xfId="0" applyNumberFormat="1" applyAlignment="1">
      <alignment vertical="center"/>
    </xf>
    <xf numFmtId="4" fontId="19" fillId="3" borderId="29" xfId="0" applyNumberFormat="1" applyFont="1" applyFill="1" applyBorder="1" applyAlignment="1">
      <alignment horizontal="center" vertical="center" wrapText="1"/>
    </xf>
    <xf numFmtId="166" fontId="19" fillId="3" borderId="29" xfId="0" applyNumberFormat="1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 vertical="center"/>
    </xf>
    <xf numFmtId="0" fontId="40" fillId="0" borderId="0" xfId="0" applyFont="1" applyAlignment="1">
      <alignment vertical="center"/>
    </xf>
    <xf numFmtId="167" fontId="17" fillId="4" borderId="35" xfId="7" applyNumberFormat="1" applyFont="1" applyFill="1" applyBorder="1" applyAlignment="1">
      <alignment vertical="center" wrapText="1"/>
    </xf>
    <xf numFmtId="1" fontId="17" fillId="4" borderId="35" xfId="7" applyNumberFormat="1" applyFont="1" applyFill="1" applyBorder="1" applyAlignment="1">
      <alignment horizontal="center" vertical="center" wrapText="1"/>
    </xf>
    <xf numFmtId="1" fontId="17" fillId="4" borderId="34" xfId="7" applyNumberFormat="1" applyFont="1" applyFill="1" applyBorder="1" applyAlignment="1">
      <alignment horizontal="center" vertical="center" wrapText="1"/>
    </xf>
    <xf numFmtId="167" fontId="17" fillId="4" borderId="35" xfId="7" applyNumberFormat="1" applyFont="1" applyFill="1" applyBorder="1" applyAlignment="1">
      <alignment horizontal="center" vertical="center" wrapText="1"/>
    </xf>
    <xf numFmtId="167" fontId="17" fillId="4" borderId="59" xfId="7" applyNumberFormat="1" applyFont="1" applyFill="1" applyBorder="1" applyAlignment="1">
      <alignment horizontal="center" vertical="center" wrapText="1"/>
    </xf>
    <xf numFmtId="166" fontId="4" fillId="4" borderId="1" xfId="4" applyNumberFormat="1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9" fillId="4" borderId="29" xfId="0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0" fontId="14" fillId="0" borderId="1" xfId="5" applyFont="1" applyBorder="1" applyAlignment="1">
      <alignment vertical="center" wrapText="1"/>
    </xf>
    <xf numFmtId="0" fontId="14" fillId="0" borderId="0" xfId="5" applyFont="1" applyAlignment="1">
      <alignment horizontal="right" vertical="center"/>
    </xf>
    <xf numFmtId="0" fontId="6" fillId="0" borderId="0" xfId="5" applyFont="1" applyAlignment="1">
      <alignment horizontal="right" vertical="center"/>
    </xf>
    <xf numFmtId="0" fontId="14" fillId="2" borderId="1" xfId="5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9" fillId="3" borderId="29" xfId="0" applyFont="1" applyFill="1" applyBorder="1" applyAlignment="1">
      <alignment wrapText="1"/>
    </xf>
    <xf numFmtId="167" fontId="17" fillId="2" borderId="16" xfId="7" applyNumberFormat="1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wrapText="1"/>
    </xf>
    <xf numFmtId="167" fontId="17" fillId="2" borderId="31" xfId="7" applyNumberFormat="1" applyFont="1" applyFill="1" applyBorder="1" applyAlignment="1">
      <alignment vertical="center" wrapText="1"/>
    </xf>
    <xf numFmtId="167" fontId="17" fillId="2" borderId="34" xfId="7" applyNumberFormat="1" applyFont="1" applyFill="1" applyBorder="1" applyAlignment="1">
      <alignment vertical="center" wrapText="1"/>
    </xf>
    <xf numFmtId="0" fontId="19" fillId="3" borderId="29" xfId="0" applyFont="1" applyFill="1" applyBorder="1" applyAlignment="1">
      <alignment horizontal="center" vertical="center" wrapText="1"/>
    </xf>
    <xf numFmtId="166" fontId="4" fillId="4" borderId="0" xfId="0" applyNumberFormat="1" applyFont="1" applyFill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166" fontId="34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8" fontId="6" fillId="4" borderId="1" xfId="0" applyNumberFormat="1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3" fontId="34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/>
    <xf numFmtId="0" fontId="3" fillId="4" borderId="0" xfId="0" applyFont="1" applyFill="1" applyAlignment="1">
      <alignment horizontal="center"/>
    </xf>
    <xf numFmtId="37" fontId="7" fillId="4" borderId="1" xfId="0" quotePrefix="1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17" fillId="2" borderId="29" xfId="0" applyFont="1" applyFill="1" applyBorder="1" applyAlignment="1">
      <alignment horizontal="center" vertical="center" wrapText="1"/>
    </xf>
    <xf numFmtId="0" fontId="41" fillId="0" borderId="0" xfId="0" applyFont="1" applyFill="1"/>
    <xf numFmtId="168" fontId="6" fillId="4" borderId="1" xfId="1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167" fontId="4" fillId="4" borderId="1" xfId="1" applyNumberFormat="1" applyFont="1" applyFill="1" applyBorder="1" applyAlignment="1">
      <alignment horizontal="center" vertical="center" wrapText="1"/>
    </xf>
    <xf numFmtId="166" fontId="4" fillId="4" borderId="0" xfId="0" applyNumberFormat="1" applyFont="1" applyFill="1" applyAlignment="1">
      <alignment horizontal="right" vertical="center" wrapText="1"/>
    </xf>
    <xf numFmtId="166" fontId="4" fillId="4" borderId="1" xfId="3" quotePrefix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1" fillId="4" borderId="0" xfId="0" applyFont="1" applyFill="1"/>
    <xf numFmtId="168" fontId="41" fillId="4" borderId="0" xfId="0" applyNumberFormat="1" applyFont="1" applyFill="1"/>
    <xf numFmtId="0" fontId="42" fillId="4" borderId="0" xfId="0" applyFont="1" applyFill="1" applyAlignment="1">
      <alignment horizontal="center" vertical="center"/>
    </xf>
    <xf numFmtId="0" fontId="41" fillId="4" borderId="0" xfId="0" applyFont="1" applyFill="1" applyAlignment="1">
      <alignment horizontal="center"/>
    </xf>
    <xf numFmtId="167" fontId="3" fillId="4" borderId="0" xfId="0" applyNumberFormat="1" applyFont="1" applyFill="1"/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66" fontId="4" fillId="4" borderId="0" xfId="0" applyNumberFormat="1" applyFont="1" applyFill="1" applyAlignment="1">
      <alignment horizontal="right" vertical="center" wrapText="1"/>
    </xf>
    <xf numFmtId="0" fontId="5" fillId="4" borderId="0" xfId="0" applyNumberFormat="1" applyFont="1" applyFill="1" applyBorder="1" applyAlignment="1">
      <alignment horizontal="center" vertical="center" wrapText="1"/>
    </xf>
    <xf numFmtId="166" fontId="6" fillId="4" borderId="4" xfId="0" applyNumberFormat="1" applyFont="1" applyFill="1" applyBorder="1" applyAlignment="1">
      <alignment horizontal="right" vertical="center" wrapText="1"/>
    </xf>
    <xf numFmtId="167" fontId="17" fillId="2" borderId="33" xfId="7" applyNumberFormat="1" applyFont="1" applyFill="1" applyBorder="1" applyAlignment="1">
      <alignment vertical="center" wrapText="1"/>
    </xf>
    <xf numFmtId="167" fontId="17" fillId="2" borderId="34" xfId="7" applyNumberFormat="1" applyFont="1" applyFill="1" applyBorder="1" applyAlignment="1">
      <alignment vertical="center" wrapText="1"/>
    </xf>
    <xf numFmtId="167" fontId="17" fillId="2" borderId="30" xfId="7" applyNumberFormat="1" applyFont="1" applyFill="1" applyBorder="1" applyAlignment="1">
      <alignment vertical="center" wrapText="1"/>
    </xf>
    <xf numFmtId="167" fontId="17" fillId="2" borderId="36" xfId="7" applyNumberFormat="1" applyFont="1" applyFill="1" applyBorder="1" applyAlignment="1">
      <alignment vertical="center" wrapText="1"/>
    </xf>
    <xf numFmtId="167" fontId="29" fillId="2" borderId="37" xfId="7" applyNumberFormat="1" applyFont="1" applyFill="1" applyBorder="1" applyAlignment="1">
      <alignment vertical="center" wrapText="1"/>
    </xf>
    <xf numFmtId="167" fontId="29" fillId="2" borderId="38" xfId="7" applyNumberFormat="1" applyFont="1" applyFill="1" applyBorder="1" applyAlignment="1">
      <alignment vertical="center" wrapText="1"/>
    </xf>
    <xf numFmtId="167" fontId="29" fillId="2" borderId="20" xfId="7" applyNumberFormat="1" applyFont="1" applyFill="1" applyBorder="1" applyAlignment="1">
      <alignment vertical="center" wrapText="1"/>
    </xf>
    <xf numFmtId="167" fontId="29" fillId="2" borderId="39" xfId="7" applyNumberFormat="1" applyFont="1" applyFill="1" applyBorder="1" applyAlignment="1">
      <alignment vertical="center" wrapText="1"/>
    </xf>
    <xf numFmtId="167" fontId="17" fillId="2" borderId="40" xfId="7" applyNumberFormat="1" applyFont="1" applyFill="1" applyBorder="1" applyAlignment="1">
      <alignment vertical="center" wrapText="1"/>
    </xf>
    <xf numFmtId="167" fontId="17" fillId="2" borderId="17" xfId="7" applyNumberFormat="1" applyFont="1" applyFill="1" applyBorder="1" applyAlignment="1">
      <alignment vertical="center" wrapText="1"/>
    </xf>
    <xf numFmtId="167" fontId="17" fillId="2" borderId="41" xfId="7" applyNumberFormat="1" applyFont="1" applyFill="1" applyBorder="1" applyAlignment="1">
      <alignment vertical="center" wrapText="1"/>
    </xf>
    <xf numFmtId="167" fontId="17" fillId="2" borderId="18" xfId="7" applyNumberFormat="1" applyFont="1" applyFill="1" applyBorder="1" applyAlignment="1">
      <alignment vertical="center" wrapText="1"/>
    </xf>
    <xf numFmtId="167" fontId="26" fillId="2" borderId="19" xfId="7" applyNumberFormat="1" applyFont="1" applyFill="1" applyBorder="1" applyAlignment="1">
      <alignment horizontal="center" vertical="center" wrapText="1"/>
    </xf>
    <xf numFmtId="167" fontId="26" fillId="2" borderId="6" xfId="7" applyNumberFormat="1" applyFont="1" applyFill="1" applyBorder="1" applyAlignment="1">
      <alignment horizontal="center" vertical="center" wrapText="1"/>
    </xf>
    <xf numFmtId="167" fontId="26" fillId="2" borderId="22" xfId="7" applyNumberFormat="1" applyFont="1" applyFill="1" applyBorder="1" applyAlignment="1">
      <alignment horizontal="center" vertical="center" wrapText="1"/>
    </xf>
    <xf numFmtId="167" fontId="26" fillId="2" borderId="1" xfId="7" applyNumberFormat="1" applyFont="1" applyFill="1" applyBorder="1" applyAlignment="1">
      <alignment horizontal="center" vertical="center" wrapText="1"/>
    </xf>
    <xf numFmtId="167" fontId="27" fillId="2" borderId="20" xfId="7" applyNumberFormat="1" applyFont="1" applyFill="1" applyBorder="1" applyAlignment="1">
      <alignment horizontal="left" vertical="center" wrapText="1"/>
    </xf>
    <xf numFmtId="167" fontId="27" fillId="2" borderId="9" xfId="7" applyNumberFormat="1" applyFont="1" applyFill="1" applyBorder="1" applyAlignment="1">
      <alignment horizontal="left" vertical="center" wrapText="1"/>
    </xf>
    <xf numFmtId="167" fontId="27" fillId="2" borderId="21" xfId="7" applyNumberFormat="1" applyFont="1" applyFill="1" applyBorder="1" applyAlignment="1">
      <alignment horizontal="left" vertical="center" wrapText="1"/>
    </xf>
    <xf numFmtId="167" fontId="17" fillId="4" borderId="23" xfId="7" applyNumberFormat="1" applyFont="1" applyFill="1" applyBorder="1" applyAlignment="1">
      <alignment horizontal="left" vertical="center" wrapText="1"/>
    </xf>
    <xf numFmtId="167" fontId="17" fillId="4" borderId="0" xfId="7" applyNumberFormat="1" applyFont="1" applyFill="1" applyBorder="1" applyAlignment="1">
      <alignment horizontal="left" vertical="center" wrapText="1"/>
    </xf>
    <xf numFmtId="167" fontId="17" fillId="4" borderId="24" xfId="7" applyNumberFormat="1" applyFont="1" applyFill="1" applyBorder="1" applyAlignment="1">
      <alignment horizontal="left" vertical="center" wrapText="1"/>
    </xf>
    <xf numFmtId="167" fontId="17" fillId="2" borderId="25" xfId="7" applyNumberFormat="1" applyFont="1" applyFill="1" applyBorder="1" applyAlignment="1">
      <alignment horizontal="center" vertical="center" wrapText="1"/>
    </xf>
    <xf numFmtId="167" fontId="17" fillId="2" borderId="50" xfId="7" applyNumberFormat="1" applyFont="1" applyFill="1" applyBorder="1" applyAlignment="1">
      <alignment horizontal="center" vertical="center" wrapText="1"/>
    </xf>
    <xf numFmtId="167" fontId="17" fillId="2" borderId="5" xfId="7" applyNumberFormat="1" applyFont="1" applyFill="1" applyBorder="1" applyAlignment="1">
      <alignment horizontal="center" vertical="center" wrapText="1"/>
    </xf>
    <xf numFmtId="167" fontId="17" fillId="2" borderId="51" xfId="7" applyNumberFormat="1" applyFont="1" applyFill="1" applyBorder="1" applyAlignment="1">
      <alignment horizontal="center" vertical="center" wrapText="1"/>
    </xf>
    <xf numFmtId="167" fontId="27" fillId="2" borderId="23" xfId="7" applyNumberFormat="1" applyFont="1" applyFill="1" applyBorder="1" applyAlignment="1">
      <alignment horizontal="left" vertical="center" wrapText="1"/>
    </xf>
    <xf numFmtId="167" fontId="27" fillId="2" borderId="0" xfId="7" applyNumberFormat="1" applyFont="1" applyFill="1" applyBorder="1" applyAlignment="1">
      <alignment horizontal="left" vertical="center" wrapText="1"/>
    </xf>
    <xf numFmtId="167" fontId="27" fillId="2" borderId="24" xfId="7" applyNumberFormat="1" applyFont="1" applyFill="1" applyBorder="1" applyAlignment="1">
      <alignment horizontal="left" vertical="center" wrapText="1"/>
    </xf>
    <xf numFmtId="167" fontId="17" fillId="2" borderId="41" xfId="7" applyNumberFormat="1" applyFont="1" applyFill="1" applyBorder="1" applyAlignment="1">
      <alignment horizontal="left" vertical="center" wrapText="1"/>
    </xf>
    <xf numFmtId="167" fontId="17" fillId="2" borderId="14" xfId="7" applyNumberFormat="1" applyFont="1" applyFill="1" applyBorder="1" applyAlignment="1">
      <alignment horizontal="left" vertical="center" wrapText="1"/>
    </xf>
    <xf numFmtId="167" fontId="17" fillId="2" borderId="29" xfId="7" applyNumberFormat="1" applyFont="1" applyFill="1" applyBorder="1" applyAlignment="1">
      <alignment horizontal="left" vertical="center" wrapText="1"/>
    </xf>
    <xf numFmtId="167" fontId="17" fillId="2" borderId="52" xfId="7" applyNumberFormat="1" applyFont="1" applyFill="1" applyBorder="1" applyAlignment="1">
      <alignment vertical="center" wrapText="1"/>
    </xf>
    <xf numFmtId="167" fontId="17" fillId="2" borderId="53" xfId="7" applyNumberFormat="1" applyFont="1" applyFill="1" applyBorder="1" applyAlignment="1">
      <alignment vertical="center" wrapText="1"/>
    </xf>
    <xf numFmtId="167" fontId="17" fillId="2" borderId="55" xfId="7" applyNumberFormat="1" applyFont="1" applyFill="1" applyBorder="1" applyAlignment="1">
      <alignment vertical="center" wrapText="1"/>
    </xf>
    <xf numFmtId="167" fontId="17" fillId="2" borderId="56" xfId="7" applyNumberFormat="1" applyFont="1" applyFill="1" applyBorder="1" applyAlignment="1">
      <alignment vertical="center" wrapText="1"/>
    </xf>
    <xf numFmtId="167" fontId="18" fillId="4" borderId="0" xfId="7" applyNumberFormat="1" applyFont="1" applyFill="1" applyAlignment="1">
      <alignment vertical="center" wrapText="1"/>
    </xf>
    <xf numFmtId="167" fontId="17" fillId="2" borderId="0" xfId="7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right"/>
    </xf>
    <xf numFmtId="167" fontId="18" fillId="4" borderId="0" xfId="7" applyNumberFormat="1" applyFont="1" applyFill="1" applyAlignment="1">
      <alignment horizontal="center" vertical="center" wrapText="1"/>
    </xf>
    <xf numFmtId="167" fontId="21" fillId="4" borderId="40" xfId="7" applyNumberFormat="1" applyFont="1" applyFill="1" applyBorder="1" applyAlignment="1">
      <alignment vertical="center" wrapText="1"/>
    </xf>
    <xf numFmtId="167" fontId="21" fillId="4" borderId="17" xfId="7" applyNumberFormat="1" applyFont="1" applyFill="1" applyBorder="1" applyAlignment="1">
      <alignment vertical="center" wrapText="1"/>
    </xf>
    <xf numFmtId="167" fontId="21" fillId="4" borderId="41" xfId="7" applyNumberFormat="1" applyFont="1" applyFill="1" applyBorder="1" applyAlignment="1">
      <alignment vertical="center" wrapText="1"/>
    </xf>
    <xf numFmtId="167" fontId="21" fillId="4" borderId="18" xfId="7" applyNumberFormat="1" applyFont="1" applyFill="1" applyBorder="1" applyAlignment="1">
      <alignment vertical="center" wrapText="1"/>
    </xf>
    <xf numFmtId="167" fontId="21" fillId="4" borderId="13" xfId="7" applyNumberFormat="1" applyFont="1" applyFill="1" applyBorder="1" applyAlignment="1">
      <alignment vertical="center" wrapText="1"/>
    </xf>
    <xf numFmtId="167" fontId="21" fillId="4" borderId="14" xfId="7" applyNumberFormat="1" applyFont="1" applyFill="1" applyBorder="1" applyAlignment="1">
      <alignment vertical="center" wrapText="1"/>
    </xf>
    <xf numFmtId="167" fontId="21" fillId="4" borderId="29" xfId="7" applyNumberFormat="1" applyFont="1" applyFill="1" applyBorder="1" applyAlignment="1">
      <alignment vertical="center" wrapText="1"/>
    </xf>
    <xf numFmtId="167" fontId="20" fillId="4" borderId="0" xfId="7" applyNumberFormat="1" applyFont="1" applyFill="1" applyAlignment="1">
      <alignment vertical="center" wrapText="1"/>
    </xf>
    <xf numFmtId="167" fontId="21" fillId="4" borderId="8" xfId="7" applyNumberFormat="1" applyFont="1" applyFill="1" applyBorder="1" applyAlignment="1">
      <alignment horizontal="center" vertical="center" wrapText="1"/>
    </xf>
    <xf numFmtId="167" fontId="21" fillId="4" borderId="9" xfId="7" applyNumberFormat="1" applyFont="1" applyFill="1" applyBorder="1" applyAlignment="1">
      <alignment horizontal="center" vertical="center" wrapText="1"/>
    </xf>
    <xf numFmtId="167" fontId="21" fillId="4" borderId="10" xfId="7" applyNumberFormat="1" applyFont="1" applyFill="1" applyBorder="1" applyAlignment="1">
      <alignment horizontal="center" vertical="center" wrapText="1"/>
    </xf>
    <xf numFmtId="167" fontId="21" fillId="4" borderId="11" xfId="7" applyNumberFormat="1" applyFont="1" applyFill="1" applyBorder="1" applyAlignment="1">
      <alignment horizontal="center" vertical="center" wrapText="1"/>
    </xf>
    <xf numFmtId="167" fontId="21" fillId="4" borderId="0" xfId="7" applyNumberFormat="1" applyFont="1" applyFill="1" applyBorder="1" applyAlignment="1">
      <alignment horizontal="center" vertical="center" wrapText="1"/>
    </xf>
    <xf numFmtId="167" fontId="21" fillId="4" borderId="12" xfId="7" applyNumberFormat="1" applyFont="1" applyFill="1" applyBorder="1" applyAlignment="1">
      <alignment horizontal="center" vertical="center" wrapText="1"/>
    </xf>
    <xf numFmtId="167" fontId="21" fillId="4" borderId="13" xfId="7" applyNumberFormat="1" applyFont="1" applyFill="1" applyBorder="1" applyAlignment="1">
      <alignment horizontal="center" vertical="center" wrapText="1"/>
    </xf>
    <xf numFmtId="167" fontId="21" fillId="4" borderId="14" xfId="7" applyNumberFormat="1" applyFont="1" applyFill="1" applyBorder="1" applyAlignment="1">
      <alignment horizontal="center" vertical="center" wrapText="1"/>
    </xf>
    <xf numFmtId="167" fontId="21" fillId="4" borderId="15" xfId="7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67" fontId="21" fillId="4" borderId="1" xfId="7" applyNumberFormat="1" applyFont="1" applyFill="1" applyBorder="1" applyAlignment="1">
      <alignment horizontal="center" vertical="center" wrapText="1"/>
    </xf>
    <xf numFmtId="167" fontId="22" fillId="4" borderId="19" xfId="7" applyNumberFormat="1" applyFont="1" applyFill="1" applyBorder="1" applyAlignment="1">
      <alignment horizontal="center" vertical="center" wrapText="1"/>
    </xf>
    <xf numFmtId="167" fontId="22" fillId="4" borderId="6" xfId="7" applyNumberFormat="1" applyFont="1" applyFill="1" applyBorder="1" applyAlignment="1">
      <alignment horizontal="center" vertical="center" wrapText="1"/>
    </xf>
    <xf numFmtId="167" fontId="22" fillId="4" borderId="22" xfId="7" applyNumberFormat="1" applyFont="1" applyFill="1" applyBorder="1" applyAlignment="1">
      <alignment horizontal="center" vertical="center" wrapText="1"/>
    </xf>
    <xf numFmtId="167" fontId="22" fillId="4" borderId="1" xfId="7" applyNumberFormat="1" applyFont="1" applyFill="1" applyBorder="1" applyAlignment="1">
      <alignment horizontal="center" vertical="center" wrapText="1"/>
    </xf>
    <xf numFmtId="167" fontId="23" fillId="4" borderId="20" xfId="7" applyNumberFormat="1" applyFont="1" applyFill="1" applyBorder="1" applyAlignment="1">
      <alignment horizontal="left" vertical="center" wrapText="1"/>
    </xf>
    <xf numFmtId="167" fontId="23" fillId="4" borderId="9" xfId="7" applyNumberFormat="1" applyFont="1" applyFill="1" applyBorder="1" applyAlignment="1">
      <alignment horizontal="left" vertical="center" wrapText="1"/>
    </xf>
    <xf numFmtId="167" fontId="23" fillId="4" borderId="21" xfId="7" applyNumberFormat="1" applyFont="1" applyFill="1" applyBorder="1" applyAlignment="1">
      <alignment horizontal="left" vertical="center" wrapText="1"/>
    </xf>
    <xf numFmtId="167" fontId="14" fillId="4" borderId="23" xfId="7" applyNumberFormat="1" applyFont="1" applyFill="1" applyBorder="1" applyAlignment="1">
      <alignment horizontal="left" vertical="center" wrapText="1"/>
    </xf>
    <xf numFmtId="167" fontId="14" fillId="4" borderId="0" xfId="7" applyNumberFormat="1" applyFont="1" applyFill="1" applyBorder="1" applyAlignment="1">
      <alignment horizontal="left" vertical="center" wrapText="1"/>
    </xf>
    <xf numFmtId="167" fontId="14" fillId="4" borderId="24" xfId="7" applyNumberFormat="1" applyFont="1" applyFill="1" applyBorder="1" applyAlignment="1">
      <alignment horizontal="left" vertical="center" wrapText="1"/>
    </xf>
    <xf numFmtId="167" fontId="21" fillId="4" borderId="25" xfId="7" applyNumberFormat="1" applyFont="1" applyFill="1" applyBorder="1" applyAlignment="1">
      <alignment horizontal="center" vertical="center" wrapText="1"/>
    </xf>
    <xf numFmtId="167" fontId="21" fillId="4" borderId="5" xfId="7" applyNumberFormat="1" applyFont="1" applyFill="1" applyBorder="1" applyAlignment="1">
      <alignment horizontal="center" vertical="center" wrapText="1"/>
    </xf>
    <xf numFmtId="167" fontId="21" fillId="4" borderId="26" xfId="7" applyNumberFormat="1" applyFont="1" applyFill="1" applyBorder="1" applyAlignment="1">
      <alignment horizontal="left" vertical="center" wrapText="1"/>
    </xf>
    <xf numFmtId="167" fontId="21" fillId="4" borderId="4" xfId="7" applyNumberFormat="1" applyFont="1" applyFill="1" applyBorder="1" applyAlignment="1">
      <alignment horizontal="left" vertical="center" wrapText="1"/>
    </xf>
    <xf numFmtId="167" fontId="21" fillId="4" borderId="27" xfId="7" applyNumberFormat="1" applyFont="1" applyFill="1" applyBorder="1" applyAlignment="1">
      <alignment horizontal="left" vertical="center" wrapText="1"/>
    </xf>
    <xf numFmtId="167" fontId="21" fillId="4" borderId="28" xfId="7" applyNumberFormat="1" applyFont="1" applyFill="1" applyBorder="1" applyAlignment="1">
      <alignment horizontal="center" vertical="center" wrapText="1"/>
    </xf>
    <xf numFmtId="167" fontId="21" fillId="4" borderId="2" xfId="7" applyNumberFormat="1" applyFont="1" applyFill="1" applyBorder="1" applyAlignment="1">
      <alignment horizontal="center" vertical="center" wrapText="1"/>
    </xf>
    <xf numFmtId="167" fontId="24" fillId="4" borderId="8" xfId="7" applyNumberFormat="1" applyFont="1" applyFill="1" applyBorder="1" applyAlignment="1">
      <alignment vertical="center" wrapText="1"/>
    </xf>
    <xf numFmtId="167" fontId="24" fillId="4" borderId="9" xfId="7" applyNumberFormat="1" applyFont="1" applyFill="1" applyBorder="1" applyAlignment="1">
      <alignment vertical="center" wrapText="1"/>
    </xf>
    <xf numFmtId="167" fontId="24" fillId="4" borderId="0" xfId="7" applyNumberFormat="1" applyFont="1" applyFill="1" applyBorder="1" applyAlignment="1">
      <alignment vertical="center" wrapText="1"/>
    </xf>
    <xf numFmtId="167" fontId="24" fillId="4" borderId="24" xfId="7" applyNumberFormat="1" applyFont="1" applyFill="1" applyBorder="1" applyAlignment="1">
      <alignment vertical="center" wrapText="1"/>
    </xf>
    <xf numFmtId="167" fontId="27" fillId="0" borderId="23" xfId="7" applyNumberFormat="1" applyFont="1" applyFill="1" applyBorder="1" applyAlignment="1">
      <alignment horizontal="left" vertical="center" wrapText="1"/>
    </xf>
    <xf numFmtId="167" fontId="27" fillId="0" borderId="0" xfId="7" applyNumberFormat="1" applyFont="1" applyFill="1" applyBorder="1" applyAlignment="1">
      <alignment horizontal="left" vertical="center" wrapText="1"/>
    </xf>
    <xf numFmtId="167" fontId="27" fillId="0" borderId="24" xfId="7" applyNumberFormat="1" applyFont="1" applyFill="1" applyBorder="1" applyAlignment="1">
      <alignment horizontal="left" vertical="center" wrapText="1"/>
    </xf>
    <xf numFmtId="167" fontId="17" fillId="0" borderId="26" xfId="7" applyNumberFormat="1" applyFont="1" applyFill="1" applyBorder="1" applyAlignment="1">
      <alignment horizontal="left" vertical="center" wrapText="1"/>
    </xf>
    <xf numFmtId="167" fontId="17" fillId="0" borderId="4" xfId="7" applyNumberFormat="1" applyFont="1" applyFill="1" applyBorder="1" applyAlignment="1">
      <alignment horizontal="left" vertical="center" wrapText="1"/>
    </xf>
    <xf numFmtId="167" fontId="17" fillId="0" borderId="27" xfId="7" applyNumberFormat="1" applyFont="1" applyFill="1" applyBorder="1" applyAlignment="1">
      <alignment horizontal="left" vertical="center" wrapText="1"/>
    </xf>
    <xf numFmtId="167" fontId="25" fillId="4" borderId="30" xfId="7" applyNumberFormat="1" applyFont="1" applyFill="1" applyBorder="1" applyAlignment="1">
      <alignment vertical="center" wrapText="1"/>
    </xf>
    <xf numFmtId="167" fontId="25" fillId="4" borderId="31" xfId="7" applyNumberFormat="1" applyFont="1" applyFill="1" applyBorder="1" applyAlignment="1">
      <alignment vertical="center" wrapText="1"/>
    </xf>
    <xf numFmtId="167" fontId="25" fillId="4" borderId="32" xfId="7" applyNumberFormat="1" applyFont="1" applyFill="1" applyBorder="1" applyAlignment="1">
      <alignment vertical="center" wrapText="1"/>
    </xf>
    <xf numFmtId="167" fontId="24" fillId="4" borderId="33" xfId="7" applyNumberFormat="1" applyFont="1" applyFill="1" applyBorder="1" applyAlignment="1">
      <alignment vertical="center" wrapText="1"/>
    </xf>
    <xf numFmtId="167" fontId="24" fillId="4" borderId="34" xfId="7" applyNumberFormat="1" applyFont="1" applyFill="1" applyBorder="1" applyAlignment="1">
      <alignment vertical="center" wrapText="1"/>
    </xf>
    <xf numFmtId="167" fontId="21" fillId="4" borderId="35" xfId="7" applyNumberFormat="1" applyFont="1" applyFill="1" applyBorder="1" applyAlignment="1">
      <alignment vertical="center" wrapText="1"/>
    </xf>
    <xf numFmtId="167" fontId="21" fillId="4" borderId="31" xfId="7" applyNumberFormat="1" applyFont="1" applyFill="1" applyBorder="1" applyAlignment="1">
      <alignment vertical="center" wrapText="1"/>
    </xf>
    <xf numFmtId="167" fontId="21" fillId="4" borderId="32" xfId="7" applyNumberFormat="1" applyFont="1" applyFill="1" applyBorder="1" applyAlignment="1">
      <alignment vertical="center" wrapText="1"/>
    </xf>
    <xf numFmtId="167" fontId="24" fillId="4" borderId="30" xfId="7" applyNumberFormat="1" applyFont="1" applyFill="1" applyBorder="1" applyAlignment="1">
      <alignment vertical="center" wrapText="1"/>
    </xf>
    <xf numFmtId="167" fontId="24" fillId="4" borderId="36" xfId="7" applyNumberFormat="1" applyFont="1" applyFill="1" applyBorder="1" applyAlignment="1">
      <alignment vertical="center" wrapText="1"/>
    </xf>
    <xf numFmtId="167" fontId="24" fillId="4" borderId="37" xfId="7" applyNumberFormat="1" applyFont="1" applyFill="1" applyBorder="1" applyAlignment="1">
      <alignment vertical="center" wrapText="1"/>
    </xf>
    <xf numFmtId="167" fontId="24" fillId="4" borderId="38" xfId="7" applyNumberFormat="1" applyFont="1" applyFill="1" applyBorder="1" applyAlignment="1">
      <alignment vertical="center" wrapText="1"/>
    </xf>
    <xf numFmtId="167" fontId="24" fillId="4" borderId="20" xfId="7" applyNumberFormat="1" applyFont="1" applyFill="1" applyBorder="1" applyAlignment="1">
      <alignment vertical="center" wrapText="1"/>
    </xf>
    <xf numFmtId="167" fontId="24" fillId="4" borderId="39" xfId="7" applyNumberFormat="1" applyFont="1" applyFill="1" applyBorder="1" applyAlignment="1">
      <alignment vertical="center" wrapText="1"/>
    </xf>
    <xf numFmtId="167" fontId="26" fillId="0" borderId="19" xfId="7" applyNumberFormat="1" applyFont="1" applyFill="1" applyBorder="1" applyAlignment="1">
      <alignment horizontal="center" vertical="center" wrapText="1"/>
    </xf>
    <xf numFmtId="167" fontId="26" fillId="0" borderId="6" xfId="7" applyNumberFormat="1" applyFont="1" applyFill="1" applyBorder="1" applyAlignment="1">
      <alignment horizontal="center" vertical="center" wrapText="1"/>
    </xf>
    <xf numFmtId="167" fontId="26" fillId="0" borderId="22" xfId="7" applyNumberFormat="1" applyFont="1" applyFill="1" applyBorder="1" applyAlignment="1">
      <alignment horizontal="center" vertical="center" wrapText="1"/>
    </xf>
    <xf numFmtId="167" fontId="26" fillId="0" borderId="1" xfId="7" applyNumberFormat="1" applyFont="1" applyFill="1" applyBorder="1" applyAlignment="1">
      <alignment horizontal="center" vertical="center" wrapText="1"/>
    </xf>
    <xf numFmtId="167" fontId="27" fillId="0" borderId="20" xfId="7" applyNumberFormat="1" applyFont="1" applyFill="1" applyBorder="1" applyAlignment="1">
      <alignment horizontal="left" vertical="center" wrapText="1"/>
    </xf>
    <xf numFmtId="167" fontId="27" fillId="0" borderId="9" xfId="7" applyNumberFormat="1" applyFont="1" applyFill="1" applyBorder="1" applyAlignment="1">
      <alignment horizontal="left" vertical="center" wrapText="1"/>
    </xf>
    <xf numFmtId="167" fontId="27" fillId="0" borderId="21" xfId="7" applyNumberFormat="1" applyFont="1" applyFill="1" applyBorder="1" applyAlignment="1">
      <alignment horizontal="left" vertical="center" wrapText="1"/>
    </xf>
    <xf numFmtId="0" fontId="19" fillId="3" borderId="13" xfId="0" applyFont="1" applyFill="1" applyBorder="1" applyAlignment="1">
      <alignment wrapText="1"/>
    </xf>
    <xf numFmtId="0" fontId="19" fillId="3" borderId="14" xfId="0" applyFont="1" applyFill="1" applyBorder="1" applyAlignment="1">
      <alignment wrapText="1"/>
    </xf>
    <xf numFmtId="0" fontId="19" fillId="3" borderId="29" xfId="0" applyFont="1" applyFill="1" applyBorder="1" applyAlignment="1">
      <alignment wrapText="1"/>
    </xf>
    <xf numFmtId="0" fontId="19" fillId="3" borderId="30" xfId="0" applyFont="1" applyFill="1" applyBorder="1" applyAlignment="1">
      <alignment wrapText="1"/>
    </xf>
    <xf numFmtId="0" fontId="19" fillId="3" borderId="32" xfId="0" applyFont="1" applyFill="1" applyBorder="1" applyAlignment="1">
      <alignment wrapText="1"/>
    </xf>
    <xf numFmtId="167" fontId="17" fillId="2" borderId="43" xfId="7" applyNumberFormat="1" applyFont="1" applyFill="1" applyBorder="1" applyAlignment="1">
      <alignment horizontal="center" vertical="center" wrapText="1"/>
    </xf>
    <xf numFmtId="167" fontId="17" fillId="2" borderId="44" xfId="7" applyNumberFormat="1" applyFont="1" applyFill="1" applyBorder="1" applyAlignment="1">
      <alignment horizontal="center" vertical="center" wrapText="1"/>
    </xf>
    <xf numFmtId="167" fontId="17" fillId="2" borderId="22" xfId="7" applyNumberFormat="1" applyFont="1" applyFill="1" applyBorder="1" applyAlignment="1">
      <alignment horizontal="center" vertical="center" wrapText="1"/>
    </xf>
    <xf numFmtId="167" fontId="17" fillId="2" borderId="1" xfId="7" applyNumberFormat="1" applyFont="1" applyFill="1" applyBorder="1" applyAlignment="1">
      <alignment horizontal="center" vertical="center" wrapText="1"/>
    </xf>
    <xf numFmtId="167" fontId="17" fillId="2" borderId="48" xfId="7" applyNumberFormat="1" applyFont="1" applyFill="1" applyBorder="1" applyAlignment="1">
      <alignment horizontal="center" vertical="center" wrapText="1"/>
    </xf>
    <xf numFmtId="167" fontId="17" fillId="2" borderId="16" xfId="7" applyNumberFormat="1" applyFont="1" applyFill="1" applyBorder="1" applyAlignment="1">
      <alignment horizontal="center" vertical="center" wrapText="1"/>
    </xf>
    <xf numFmtId="167" fontId="17" fillId="0" borderId="45" xfId="0" applyNumberFormat="1" applyFont="1" applyFill="1" applyBorder="1" applyAlignment="1">
      <alignment horizontal="center" vertical="center" wrapText="1"/>
    </xf>
    <xf numFmtId="167" fontId="17" fillId="0" borderId="46" xfId="0" applyNumberFormat="1" applyFont="1" applyFill="1" applyBorder="1" applyAlignment="1">
      <alignment horizontal="center" vertical="center" wrapText="1"/>
    </xf>
    <xf numFmtId="167" fontId="17" fillId="0" borderId="47" xfId="0" applyNumberFormat="1" applyFont="1" applyFill="1" applyBorder="1" applyAlignment="1">
      <alignment horizontal="center" vertical="center" wrapText="1"/>
    </xf>
    <xf numFmtId="167" fontId="17" fillId="2" borderId="3" xfId="7" applyNumberFormat="1" applyFont="1" applyFill="1" applyBorder="1" applyAlignment="1">
      <alignment horizontal="center" vertical="center" wrapText="1"/>
    </xf>
    <xf numFmtId="167" fontId="17" fillId="2" borderId="7" xfId="7" applyNumberFormat="1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wrapText="1"/>
    </xf>
    <xf numFmtId="0" fontId="31" fillId="3" borderId="21" xfId="0" applyFont="1" applyFill="1" applyBorder="1" applyAlignment="1">
      <alignment horizontal="center" wrapText="1"/>
    </xf>
    <xf numFmtId="0" fontId="31" fillId="3" borderId="11" xfId="0" applyFont="1" applyFill="1" applyBorder="1" applyAlignment="1">
      <alignment horizontal="center" wrapText="1"/>
    </xf>
    <xf numFmtId="0" fontId="31" fillId="3" borderId="24" xfId="0" applyFont="1" applyFill="1" applyBorder="1" applyAlignment="1">
      <alignment horizontal="center" wrapText="1"/>
    </xf>
    <xf numFmtId="0" fontId="31" fillId="3" borderId="13" xfId="0" applyFont="1" applyFill="1" applyBorder="1" applyAlignment="1">
      <alignment horizontal="center" wrapText="1"/>
    </xf>
    <xf numFmtId="0" fontId="31" fillId="3" borderId="29" xfId="0" applyFont="1" applyFill="1" applyBorder="1" applyAlignment="1">
      <alignment horizontal="center" wrapText="1"/>
    </xf>
    <xf numFmtId="0" fontId="32" fillId="3" borderId="8" xfId="0" applyFont="1" applyFill="1" applyBorder="1" applyAlignment="1">
      <alignment wrapText="1"/>
    </xf>
    <xf numFmtId="0" fontId="32" fillId="3" borderId="9" xfId="0" applyFont="1" applyFill="1" applyBorder="1" applyAlignment="1">
      <alignment wrapText="1"/>
    </xf>
    <xf numFmtId="0" fontId="32" fillId="3" borderId="21" xfId="0" applyFont="1" applyFill="1" applyBorder="1" applyAlignment="1">
      <alignment wrapText="1"/>
    </xf>
    <xf numFmtId="0" fontId="19" fillId="3" borderId="11" xfId="0" applyFont="1" applyFill="1" applyBorder="1" applyAlignment="1">
      <alignment wrapText="1"/>
    </xf>
    <xf numFmtId="0" fontId="19" fillId="3" borderId="0" xfId="0" applyFont="1" applyFill="1" applyBorder="1" applyAlignment="1">
      <alignment wrapText="1"/>
    </xf>
    <xf numFmtId="0" fontId="19" fillId="3" borderId="0" xfId="0" applyFont="1" applyFill="1" applyAlignment="1">
      <alignment wrapText="1"/>
    </xf>
    <xf numFmtId="0" fontId="19" fillId="3" borderId="24" xfId="0" applyFont="1" applyFill="1" applyBorder="1" applyAlignment="1">
      <alignment wrapText="1"/>
    </xf>
    <xf numFmtId="0" fontId="32" fillId="3" borderId="11" xfId="0" applyFont="1" applyFill="1" applyBorder="1" applyAlignment="1">
      <alignment wrapText="1"/>
    </xf>
    <xf numFmtId="0" fontId="32" fillId="3" borderId="0" xfId="0" applyFont="1" applyFill="1" applyBorder="1" applyAlignment="1">
      <alignment wrapText="1"/>
    </xf>
    <xf numFmtId="0" fontId="32" fillId="3" borderId="0" xfId="0" applyFont="1" applyFill="1" applyAlignment="1">
      <alignment wrapText="1"/>
    </xf>
    <xf numFmtId="0" fontId="32" fillId="3" borderId="24" xfId="0" applyFont="1" applyFill="1" applyBorder="1" applyAlignment="1">
      <alignment wrapText="1"/>
    </xf>
    <xf numFmtId="0" fontId="19" fillId="4" borderId="13" xfId="0" applyFont="1" applyFill="1" applyBorder="1" applyAlignment="1">
      <alignment wrapText="1"/>
    </xf>
    <xf numFmtId="0" fontId="19" fillId="4" borderId="14" xfId="0" applyFont="1" applyFill="1" applyBorder="1" applyAlignment="1">
      <alignment wrapText="1"/>
    </xf>
    <xf numFmtId="0" fontId="19" fillId="4" borderId="29" xfId="0" applyFont="1" applyFill="1" applyBorder="1" applyAlignment="1">
      <alignment wrapText="1"/>
    </xf>
    <xf numFmtId="0" fontId="19" fillId="3" borderId="8" xfId="0" applyFont="1" applyFill="1" applyBorder="1" applyAlignment="1">
      <alignment wrapText="1"/>
    </xf>
    <xf numFmtId="0" fontId="19" fillId="3" borderId="21" xfId="0" applyFont="1" applyFill="1" applyBorder="1" applyAlignment="1">
      <alignment wrapText="1"/>
    </xf>
    <xf numFmtId="0" fontId="19" fillId="3" borderId="31" xfId="0" applyFont="1" applyFill="1" applyBorder="1" applyAlignment="1">
      <alignment wrapText="1"/>
    </xf>
    <xf numFmtId="0" fontId="33" fillId="3" borderId="30" xfId="0" applyFont="1" applyFill="1" applyBorder="1" applyAlignment="1">
      <alignment wrapText="1"/>
    </xf>
    <xf numFmtId="0" fontId="33" fillId="3" borderId="31" xfId="0" applyFont="1" applyFill="1" applyBorder="1" applyAlignment="1">
      <alignment wrapText="1"/>
    </xf>
    <xf numFmtId="0" fontId="33" fillId="3" borderId="32" xfId="0" applyFont="1" applyFill="1" applyBorder="1" applyAlignment="1">
      <alignment wrapText="1"/>
    </xf>
    <xf numFmtId="167" fontId="21" fillId="4" borderId="23" xfId="7" applyNumberFormat="1" applyFont="1" applyFill="1" applyBorder="1" applyAlignment="1">
      <alignment horizontal="left" vertical="center" wrapText="1"/>
    </xf>
    <xf numFmtId="167" fontId="21" fillId="4" borderId="0" xfId="7" applyNumberFormat="1" applyFont="1" applyFill="1" applyBorder="1" applyAlignment="1">
      <alignment horizontal="left" vertical="center" wrapText="1"/>
    </xf>
    <xf numFmtId="167" fontId="21" fillId="4" borderId="24" xfId="7" applyNumberFormat="1" applyFont="1" applyFill="1" applyBorder="1" applyAlignment="1">
      <alignment horizontal="left" vertical="center" wrapText="1"/>
    </xf>
    <xf numFmtId="167" fontId="17" fillId="0" borderId="25" xfId="7" applyNumberFormat="1" applyFont="1" applyFill="1" applyBorder="1" applyAlignment="1">
      <alignment horizontal="center" vertical="center" wrapText="1"/>
    </xf>
    <xf numFmtId="167" fontId="17" fillId="0" borderId="5" xfId="7" applyNumberFormat="1" applyFont="1" applyFill="1" applyBorder="1" applyAlignment="1">
      <alignment horizontal="center" vertical="center" wrapText="1"/>
    </xf>
    <xf numFmtId="167" fontId="21" fillId="4" borderId="52" xfId="7" applyNumberFormat="1" applyFont="1" applyFill="1" applyBorder="1" applyAlignment="1">
      <alignment vertical="center" wrapText="1"/>
    </xf>
    <xf numFmtId="167" fontId="21" fillId="4" borderId="53" xfId="7" applyNumberFormat="1" applyFont="1" applyFill="1" applyBorder="1" applyAlignment="1">
      <alignment vertical="center" wrapText="1"/>
    </xf>
    <xf numFmtId="167" fontId="21" fillId="4" borderId="55" xfId="7" applyNumberFormat="1" applyFont="1" applyFill="1" applyBorder="1" applyAlignment="1">
      <alignment vertical="center" wrapText="1"/>
    </xf>
    <xf numFmtId="167" fontId="21" fillId="4" borderId="56" xfId="7" applyNumberFormat="1" applyFont="1" applyFill="1" applyBorder="1" applyAlignment="1">
      <alignment vertical="center" wrapText="1"/>
    </xf>
    <xf numFmtId="167" fontId="21" fillId="4" borderId="33" xfId="7" applyNumberFormat="1" applyFont="1" applyFill="1" applyBorder="1" applyAlignment="1">
      <alignment vertical="center" wrapText="1"/>
    </xf>
    <xf numFmtId="167" fontId="21" fillId="4" borderId="34" xfId="7" applyNumberFormat="1" applyFont="1" applyFill="1" applyBorder="1" applyAlignment="1">
      <alignment vertical="center" wrapText="1"/>
    </xf>
    <xf numFmtId="167" fontId="21" fillId="4" borderId="30" xfId="7" applyNumberFormat="1" applyFont="1" applyFill="1" applyBorder="1" applyAlignment="1">
      <alignment vertical="center" wrapText="1"/>
    </xf>
    <xf numFmtId="167" fontId="21" fillId="4" borderId="36" xfId="7" applyNumberFormat="1" applyFont="1" applyFill="1" applyBorder="1" applyAlignment="1">
      <alignment vertical="center" wrapText="1"/>
    </xf>
    <xf numFmtId="167" fontId="17" fillId="4" borderId="41" xfId="7" applyNumberFormat="1" applyFont="1" applyFill="1" applyBorder="1" applyAlignment="1">
      <alignment horizontal="left" vertical="center" wrapText="1"/>
    </xf>
    <xf numFmtId="167" fontId="17" fillId="4" borderId="14" xfId="7" applyNumberFormat="1" applyFont="1" applyFill="1" applyBorder="1" applyAlignment="1">
      <alignment horizontal="left" vertical="center" wrapText="1"/>
    </xf>
    <xf numFmtId="167" fontId="17" fillId="4" borderId="29" xfId="7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167" fontId="21" fillId="4" borderId="50" xfId="7" applyNumberFormat="1" applyFont="1" applyFill="1" applyBorder="1" applyAlignment="1">
      <alignment horizontal="center" vertical="center" wrapText="1"/>
    </xf>
    <xf numFmtId="167" fontId="21" fillId="4" borderId="51" xfId="7" applyNumberFormat="1" applyFont="1" applyFill="1" applyBorder="1" applyAlignment="1">
      <alignment horizontal="center" vertical="center" wrapText="1"/>
    </xf>
    <xf numFmtId="167" fontId="23" fillId="4" borderId="23" xfId="7" applyNumberFormat="1" applyFont="1" applyFill="1" applyBorder="1" applyAlignment="1">
      <alignment horizontal="left" vertical="center" wrapText="1"/>
    </xf>
    <xf numFmtId="167" fontId="23" fillId="4" borderId="0" xfId="7" applyNumberFormat="1" applyFont="1" applyFill="1" applyBorder="1" applyAlignment="1">
      <alignment horizontal="left" vertical="center" wrapText="1"/>
    </xf>
    <xf numFmtId="167" fontId="23" fillId="4" borderId="24" xfId="7" applyNumberFormat="1" applyFont="1" applyFill="1" applyBorder="1" applyAlignment="1">
      <alignment horizontal="left" vertical="center" wrapText="1"/>
    </xf>
    <xf numFmtId="167" fontId="21" fillId="4" borderId="41" xfId="7" applyNumberFormat="1" applyFont="1" applyFill="1" applyBorder="1" applyAlignment="1">
      <alignment horizontal="left" vertical="center" wrapText="1"/>
    </xf>
    <xf numFmtId="167" fontId="21" fillId="4" borderId="14" xfId="7" applyNumberFormat="1" applyFont="1" applyFill="1" applyBorder="1" applyAlignment="1">
      <alignment horizontal="left" vertical="center" wrapText="1"/>
    </xf>
    <xf numFmtId="167" fontId="21" fillId="4" borderId="29" xfId="7" applyNumberFormat="1" applyFont="1" applyFill="1" applyBorder="1" applyAlignment="1">
      <alignment horizontal="left" vertical="center" wrapText="1"/>
    </xf>
    <xf numFmtId="167" fontId="17" fillId="0" borderId="28" xfId="7" applyNumberFormat="1" applyFont="1" applyFill="1" applyBorder="1" applyAlignment="1">
      <alignment horizontal="center" vertical="center" wrapText="1"/>
    </xf>
    <xf numFmtId="167" fontId="17" fillId="0" borderId="2" xfId="7" applyNumberFormat="1" applyFont="1" applyFill="1" applyBorder="1" applyAlignment="1">
      <alignment horizontal="center" vertical="center" wrapText="1"/>
    </xf>
    <xf numFmtId="167" fontId="29" fillId="0" borderId="8" xfId="7" applyNumberFormat="1" applyFont="1" applyFill="1" applyBorder="1" applyAlignment="1">
      <alignment vertical="center" wrapText="1"/>
    </xf>
    <xf numFmtId="167" fontId="29" fillId="0" borderId="9" xfId="7" applyNumberFormat="1" applyFont="1" applyFill="1" applyBorder="1" applyAlignment="1">
      <alignment vertical="center" wrapText="1"/>
    </xf>
    <xf numFmtId="167" fontId="29" fillId="0" borderId="21" xfId="7" applyNumberFormat="1" applyFont="1" applyFill="1" applyBorder="1" applyAlignment="1">
      <alignment vertical="center" wrapText="1"/>
    </xf>
    <xf numFmtId="167" fontId="17" fillId="0" borderId="13" xfId="7" applyNumberFormat="1" applyFont="1" applyFill="1" applyBorder="1" applyAlignment="1">
      <alignment vertical="center" wrapText="1"/>
    </xf>
    <xf numFmtId="167" fontId="17" fillId="0" borderId="14" xfId="7" applyNumberFormat="1" applyFont="1" applyFill="1" applyBorder="1" applyAlignment="1">
      <alignment vertical="center" wrapText="1"/>
    </xf>
    <xf numFmtId="167" fontId="17" fillId="0" borderId="29" xfId="7" applyNumberFormat="1" applyFont="1" applyFill="1" applyBorder="1" applyAlignment="1">
      <alignment vertical="center" wrapText="1"/>
    </xf>
    <xf numFmtId="167" fontId="30" fillId="0" borderId="30" xfId="7" applyNumberFormat="1" applyFont="1" applyFill="1" applyBorder="1" applyAlignment="1">
      <alignment vertical="center" wrapText="1"/>
    </xf>
    <xf numFmtId="167" fontId="30" fillId="0" borderId="31" xfId="7" applyNumberFormat="1" applyFont="1" applyFill="1" applyBorder="1" applyAlignment="1">
      <alignment vertical="center" wrapText="1"/>
    </xf>
    <xf numFmtId="167" fontId="30" fillId="0" borderId="32" xfId="7" applyNumberFormat="1" applyFont="1" applyFill="1" applyBorder="1" applyAlignment="1">
      <alignment vertical="center" wrapText="1"/>
    </xf>
    <xf numFmtId="167" fontId="29" fillId="0" borderId="33" xfId="7" applyNumberFormat="1" applyFont="1" applyFill="1" applyBorder="1" applyAlignment="1">
      <alignment vertical="center" wrapText="1"/>
    </xf>
    <xf numFmtId="167" fontId="29" fillId="0" borderId="34" xfId="7" applyNumberFormat="1" applyFont="1" applyFill="1" applyBorder="1" applyAlignment="1">
      <alignment vertical="center" wrapText="1"/>
    </xf>
    <xf numFmtId="167" fontId="17" fillId="0" borderId="35" xfId="7" applyNumberFormat="1" applyFont="1" applyFill="1" applyBorder="1" applyAlignment="1">
      <alignment vertical="center" wrapText="1"/>
    </xf>
    <xf numFmtId="167" fontId="17" fillId="0" borderId="31" xfId="7" applyNumberFormat="1" applyFont="1" applyFill="1" applyBorder="1" applyAlignment="1">
      <alignment vertical="center" wrapText="1"/>
    </xf>
    <xf numFmtId="167" fontId="17" fillId="0" borderId="32" xfId="7" applyNumberFormat="1" applyFont="1" applyFill="1" applyBorder="1" applyAlignment="1">
      <alignment vertical="center" wrapText="1"/>
    </xf>
    <xf numFmtId="167" fontId="29" fillId="0" borderId="30" xfId="7" applyNumberFormat="1" applyFont="1" applyFill="1" applyBorder="1" applyAlignment="1">
      <alignment vertical="center" wrapText="1"/>
    </xf>
    <xf numFmtId="167" fontId="29" fillId="0" borderId="36" xfId="7" applyNumberFormat="1" applyFont="1" applyFill="1" applyBorder="1" applyAlignment="1">
      <alignment vertical="center" wrapText="1"/>
    </xf>
    <xf numFmtId="167" fontId="29" fillId="0" borderId="37" xfId="7" applyNumberFormat="1" applyFont="1" applyFill="1" applyBorder="1" applyAlignment="1">
      <alignment vertical="center" wrapText="1"/>
    </xf>
    <xf numFmtId="167" fontId="29" fillId="0" borderId="38" xfId="7" applyNumberFormat="1" applyFont="1" applyFill="1" applyBorder="1" applyAlignment="1">
      <alignment vertical="center" wrapText="1"/>
    </xf>
    <xf numFmtId="167" fontId="29" fillId="0" borderId="20" xfId="7" applyNumberFormat="1" applyFont="1" applyFill="1" applyBorder="1" applyAlignment="1">
      <alignment vertical="center" wrapText="1"/>
    </xf>
    <xf numFmtId="167" fontId="29" fillId="0" borderId="39" xfId="7" applyNumberFormat="1" applyFont="1" applyFill="1" applyBorder="1" applyAlignment="1">
      <alignment vertical="center" wrapText="1"/>
    </xf>
    <xf numFmtId="167" fontId="17" fillId="0" borderId="40" xfId="7" applyNumberFormat="1" applyFont="1" applyFill="1" applyBorder="1" applyAlignment="1">
      <alignment vertical="center" wrapText="1"/>
    </xf>
    <xf numFmtId="167" fontId="17" fillId="0" borderId="17" xfId="7" applyNumberFormat="1" applyFont="1" applyFill="1" applyBorder="1" applyAlignment="1">
      <alignment vertical="center" wrapText="1"/>
    </xf>
    <xf numFmtId="167" fontId="17" fillId="0" borderId="41" xfId="7" applyNumberFormat="1" applyFont="1" applyFill="1" applyBorder="1" applyAlignment="1">
      <alignment vertical="center" wrapText="1"/>
    </xf>
    <xf numFmtId="167" fontId="17" fillId="0" borderId="18" xfId="7" applyNumberFormat="1" applyFont="1" applyFill="1" applyBorder="1" applyAlignment="1">
      <alignment vertical="center" wrapText="1"/>
    </xf>
    <xf numFmtId="0" fontId="19" fillId="4" borderId="11" xfId="0" applyFont="1" applyFill="1" applyBorder="1" applyAlignment="1">
      <alignment wrapText="1"/>
    </xf>
    <xf numFmtId="0" fontId="19" fillId="4" borderId="0" xfId="0" applyFont="1" applyFill="1" applyBorder="1" applyAlignment="1">
      <alignment wrapText="1"/>
    </xf>
    <xf numFmtId="0" fontId="19" fillId="4" borderId="0" xfId="0" applyFont="1" applyFill="1" applyAlignment="1">
      <alignment wrapText="1"/>
    </xf>
    <xf numFmtId="0" fontId="19" fillId="4" borderId="24" xfId="0" applyFont="1" applyFill="1" applyBorder="1" applyAlignment="1">
      <alignment wrapText="1"/>
    </xf>
    <xf numFmtId="0" fontId="33" fillId="3" borderId="8" xfId="0" applyFont="1" applyFill="1" applyBorder="1" applyAlignment="1">
      <alignment wrapText="1"/>
    </xf>
    <xf numFmtId="0" fontId="33" fillId="3" borderId="9" xfId="0" applyFont="1" applyFill="1" applyBorder="1" applyAlignment="1">
      <alignment wrapText="1"/>
    </xf>
    <xf numFmtId="0" fontId="33" fillId="3" borderId="21" xfId="0" applyFont="1" applyFill="1" applyBorder="1" applyAlignment="1">
      <alignment wrapText="1"/>
    </xf>
    <xf numFmtId="167" fontId="17" fillId="2" borderId="31" xfId="7" applyNumberFormat="1" applyFont="1" applyFill="1" applyBorder="1" applyAlignment="1">
      <alignment vertical="center" wrapText="1"/>
    </xf>
    <xf numFmtId="167" fontId="17" fillId="2" borderId="8" xfId="7" applyNumberFormat="1" applyFont="1" applyFill="1" applyBorder="1" applyAlignment="1">
      <alignment vertical="center" wrapText="1"/>
    </xf>
    <xf numFmtId="167" fontId="17" fillId="2" borderId="9" xfId="7" applyNumberFormat="1" applyFont="1" applyFill="1" applyBorder="1" applyAlignment="1">
      <alignment vertical="center" wrapText="1"/>
    </xf>
    <xf numFmtId="167" fontId="17" fillId="2" borderId="21" xfId="7" applyNumberFormat="1" applyFont="1" applyFill="1" applyBorder="1" applyAlignment="1">
      <alignment vertical="center" wrapText="1"/>
    </xf>
    <xf numFmtId="167" fontId="17" fillId="2" borderId="13" xfId="7" applyNumberFormat="1" applyFont="1" applyFill="1" applyBorder="1" applyAlignment="1">
      <alignment vertical="center" wrapText="1"/>
    </xf>
    <xf numFmtId="167" fontId="17" fillId="2" borderId="14" xfId="7" applyNumberFormat="1" applyFont="1" applyFill="1" applyBorder="1" applyAlignment="1">
      <alignment vertical="center" wrapText="1"/>
    </xf>
    <xf numFmtId="167" fontId="17" fillId="2" borderId="29" xfId="7" applyNumberFormat="1" applyFont="1" applyFill="1" applyBorder="1" applyAlignment="1">
      <alignment vertical="center" wrapText="1"/>
    </xf>
    <xf numFmtId="166" fontId="6" fillId="0" borderId="4" xfId="0" applyNumberFormat="1" applyFont="1" applyFill="1" applyBorder="1" applyAlignment="1">
      <alignment horizontal="right" vertical="center" wrapText="1"/>
    </xf>
    <xf numFmtId="166" fontId="4" fillId="2" borderId="0" xfId="0" applyNumberFormat="1" applyFont="1" applyFill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center" wrapText="1"/>
    </xf>
    <xf numFmtId="0" fontId="19" fillId="3" borderId="11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19" fillId="3" borderId="13" xfId="0" applyFont="1" applyFill="1" applyBorder="1" applyAlignment="1">
      <alignment horizontal="center" wrapText="1"/>
    </xf>
    <xf numFmtId="0" fontId="19" fillId="3" borderId="14" xfId="0" applyFont="1" applyFill="1" applyBorder="1" applyAlignment="1">
      <alignment horizontal="center" wrapText="1"/>
    </xf>
    <xf numFmtId="0" fontId="19" fillId="3" borderId="29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wrapText="1"/>
    </xf>
    <xf numFmtId="0" fontId="35" fillId="3" borderId="30" xfId="0" applyFont="1" applyFill="1" applyBorder="1" applyAlignment="1">
      <alignment wrapText="1"/>
    </xf>
    <xf numFmtId="0" fontId="35" fillId="3" borderId="31" xfId="0" applyFont="1" applyFill="1" applyBorder="1" applyAlignment="1">
      <alignment wrapText="1"/>
    </xf>
    <xf numFmtId="0" fontId="35" fillId="3" borderId="32" xfId="0" applyFont="1" applyFill="1" applyBorder="1" applyAlignment="1">
      <alignment wrapText="1"/>
    </xf>
    <xf numFmtId="0" fontId="19" fillId="3" borderId="1" xfId="0" applyFont="1" applyFill="1" applyBorder="1" applyAlignment="1">
      <alignment horizontal="center" wrapText="1"/>
    </xf>
    <xf numFmtId="0" fontId="33" fillId="3" borderId="13" xfId="0" applyFont="1" applyFill="1" applyBorder="1" applyAlignment="1">
      <alignment wrapText="1"/>
    </xf>
    <xf numFmtId="0" fontId="33" fillId="3" borderId="14" xfId="0" applyFont="1" applyFill="1" applyBorder="1" applyAlignment="1">
      <alignment wrapText="1"/>
    </xf>
    <xf numFmtId="167" fontId="27" fillId="4" borderId="23" xfId="7" applyNumberFormat="1" applyFont="1" applyFill="1" applyBorder="1" applyAlignment="1">
      <alignment horizontal="left" vertical="center" wrapText="1"/>
    </xf>
    <xf numFmtId="167" fontId="27" fillId="4" borderId="0" xfId="7" applyNumberFormat="1" applyFont="1" applyFill="1" applyBorder="1" applyAlignment="1">
      <alignment horizontal="left" vertical="center" wrapText="1"/>
    </xf>
    <xf numFmtId="167" fontId="27" fillId="4" borderId="24" xfId="7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4" borderId="0" xfId="0" applyFont="1" applyFill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33" fillId="3" borderId="30" xfId="0" applyFont="1" applyFill="1" applyBorder="1" applyAlignment="1">
      <alignment vertical="center" wrapText="1"/>
    </xf>
    <xf numFmtId="0" fontId="33" fillId="3" borderId="31" xfId="0" applyFont="1" applyFill="1" applyBorder="1" applyAlignment="1">
      <alignment vertical="center" wrapText="1"/>
    </xf>
    <xf numFmtId="0" fontId="33" fillId="3" borderId="32" xfId="0" applyFont="1" applyFill="1" applyBorder="1" applyAlignment="1">
      <alignment vertical="center" wrapText="1"/>
    </xf>
    <xf numFmtId="0" fontId="19" fillId="3" borderId="30" xfId="0" applyFont="1" applyFill="1" applyBorder="1" applyAlignment="1">
      <alignment vertical="center" wrapText="1"/>
    </xf>
    <xf numFmtId="0" fontId="19" fillId="3" borderId="31" xfId="0" applyFont="1" applyFill="1" applyBorder="1" applyAlignment="1">
      <alignment vertical="center" wrapText="1"/>
    </xf>
    <xf numFmtId="0" fontId="19" fillId="3" borderId="32" xfId="0" applyFont="1" applyFill="1" applyBorder="1" applyAlignment="1">
      <alignment vertical="center" wrapText="1"/>
    </xf>
    <xf numFmtId="167" fontId="22" fillId="4" borderId="43" xfId="0" applyNumberFormat="1" applyFont="1" applyFill="1" applyBorder="1" applyAlignment="1">
      <alignment horizontal="center" vertical="center" wrapText="1"/>
    </xf>
    <xf numFmtId="167" fontId="22" fillId="4" borderId="44" xfId="0" applyNumberFormat="1" applyFont="1" applyFill="1" applyBorder="1" applyAlignment="1">
      <alignment horizontal="center" vertical="center" wrapText="1"/>
    </xf>
    <xf numFmtId="167" fontId="22" fillId="4" borderId="22" xfId="0" applyNumberFormat="1" applyFont="1" applyFill="1" applyBorder="1" applyAlignment="1">
      <alignment horizontal="center" vertical="center" wrapText="1"/>
    </xf>
    <xf numFmtId="167" fontId="22" fillId="4" borderId="1" xfId="0" applyNumberFormat="1" applyFont="1" applyFill="1" applyBorder="1" applyAlignment="1">
      <alignment horizontal="center" vertical="center" wrapText="1"/>
    </xf>
    <xf numFmtId="167" fontId="23" fillId="4" borderId="20" xfId="0" applyNumberFormat="1" applyFont="1" applyFill="1" applyBorder="1" applyAlignment="1">
      <alignment horizontal="left" vertical="center" wrapText="1"/>
    </xf>
    <xf numFmtId="167" fontId="23" fillId="4" borderId="9" xfId="0" applyNumberFormat="1" applyFont="1" applyFill="1" applyBorder="1" applyAlignment="1">
      <alignment horizontal="left" vertical="center" wrapText="1"/>
    </xf>
    <xf numFmtId="167" fontId="23" fillId="4" borderId="21" xfId="0" applyNumberFormat="1" applyFont="1" applyFill="1" applyBorder="1" applyAlignment="1">
      <alignment horizontal="left" vertical="center" wrapText="1"/>
    </xf>
    <xf numFmtId="167" fontId="21" fillId="4" borderId="23" xfId="0" applyNumberFormat="1" applyFont="1" applyFill="1" applyBorder="1" applyAlignment="1">
      <alignment horizontal="left" vertical="center" wrapText="1"/>
    </xf>
    <xf numFmtId="167" fontId="21" fillId="4" borderId="0" xfId="0" applyNumberFormat="1" applyFont="1" applyFill="1" applyBorder="1" applyAlignment="1">
      <alignment horizontal="left" vertical="center" wrapText="1"/>
    </xf>
    <xf numFmtId="167" fontId="21" fillId="4" borderId="24" xfId="0" applyNumberFormat="1" applyFont="1" applyFill="1" applyBorder="1" applyAlignment="1">
      <alignment horizontal="left" vertical="center" wrapText="1"/>
    </xf>
    <xf numFmtId="167" fontId="21" fillId="4" borderId="25" xfId="0" applyNumberFormat="1" applyFont="1" applyFill="1" applyBorder="1" applyAlignment="1">
      <alignment horizontal="center" vertical="center" wrapText="1"/>
    </xf>
    <xf numFmtId="167" fontId="21" fillId="4" borderId="5" xfId="0" applyNumberFormat="1" applyFont="1" applyFill="1" applyBorder="1" applyAlignment="1">
      <alignment horizontal="center" vertical="center" wrapText="1"/>
    </xf>
    <xf numFmtId="167" fontId="23" fillId="4" borderId="23" xfId="0" applyNumberFormat="1" applyFont="1" applyFill="1" applyBorder="1" applyAlignment="1">
      <alignment horizontal="left" vertical="center" wrapText="1"/>
    </xf>
    <xf numFmtId="167" fontId="23" fillId="4" borderId="0" xfId="0" applyNumberFormat="1" applyFont="1" applyFill="1" applyBorder="1" applyAlignment="1">
      <alignment horizontal="left" vertical="center" wrapText="1"/>
    </xf>
    <xf numFmtId="167" fontId="23" fillId="4" borderId="24" xfId="0" applyNumberFormat="1" applyFont="1" applyFill="1" applyBorder="1" applyAlignment="1">
      <alignment horizontal="left" vertical="center" wrapText="1"/>
    </xf>
    <xf numFmtId="167" fontId="21" fillId="4" borderId="41" xfId="0" applyNumberFormat="1" applyFont="1" applyFill="1" applyBorder="1" applyAlignment="1">
      <alignment horizontal="left" vertical="center" wrapText="1"/>
    </xf>
    <xf numFmtId="167" fontId="21" fillId="4" borderId="14" xfId="0" applyNumberFormat="1" applyFont="1" applyFill="1" applyBorder="1" applyAlignment="1">
      <alignment horizontal="left" vertical="center" wrapText="1"/>
    </xf>
    <xf numFmtId="167" fontId="21" fillId="4" borderId="29" xfId="0" applyNumberFormat="1" applyFont="1" applyFill="1" applyBorder="1" applyAlignment="1">
      <alignment horizontal="left" vertical="center" wrapText="1"/>
    </xf>
    <xf numFmtId="167" fontId="21" fillId="4" borderId="30" xfId="0" applyNumberFormat="1" applyFont="1" applyFill="1" applyBorder="1" applyAlignment="1">
      <alignment vertical="center" wrapText="1"/>
    </xf>
    <xf numFmtId="167" fontId="21" fillId="4" borderId="36" xfId="0" applyNumberFormat="1" applyFont="1" applyFill="1" applyBorder="1" applyAlignment="1">
      <alignment vertical="center" wrapText="1"/>
    </xf>
    <xf numFmtId="167" fontId="21" fillId="4" borderId="31" xfId="0" applyNumberFormat="1" applyFont="1" applyFill="1" applyBorder="1" applyAlignment="1">
      <alignment vertical="center" wrapText="1"/>
    </xf>
    <xf numFmtId="167" fontId="21" fillId="4" borderId="8" xfId="0" applyNumberFormat="1" applyFont="1" applyFill="1" applyBorder="1" applyAlignment="1">
      <alignment vertical="center" wrapText="1"/>
    </xf>
    <xf numFmtId="167" fontId="21" fillId="4" borderId="9" xfId="0" applyNumberFormat="1" applyFont="1" applyFill="1" applyBorder="1" applyAlignment="1">
      <alignment vertical="center" wrapText="1"/>
    </xf>
    <xf numFmtId="167" fontId="21" fillId="4" borderId="21" xfId="0" applyNumberFormat="1" applyFont="1" applyFill="1" applyBorder="1" applyAlignment="1">
      <alignment vertical="center" wrapText="1"/>
    </xf>
    <xf numFmtId="167" fontId="21" fillId="4" borderId="13" xfId="0" applyNumberFormat="1" applyFont="1" applyFill="1" applyBorder="1" applyAlignment="1">
      <alignment vertical="center" wrapText="1"/>
    </xf>
    <xf numFmtId="167" fontId="21" fillId="4" borderId="14" xfId="0" applyNumberFormat="1" applyFont="1" applyFill="1" applyBorder="1" applyAlignment="1">
      <alignment vertical="center" wrapText="1"/>
    </xf>
    <xf numFmtId="167" fontId="21" fillId="4" borderId="29" xfId="0" applyNumberFormat="1" applyFont="1" applyFill="1" applyBorder="1" applyAlignment="1">
      <alignment vertical="center" wrapText="1"/>
    </xf>
    <xf numFmtId="167" fontId="24" fillId="4" borderId="37" xfId="0" applyNumberFormat="1" applyFont="1" applyFill="1" applyBorder="1" applyAlignment="1">
      <alignment vertical="center" wrapText="1"/>
    </xf>
    <xf numFmtId="167" fontId="24" fillId="4" borderId="38" xfId="0" applyNumberFormat="1" applyFont="1" applyFill="1" applyBorder="1" applyAlignment="1">
      <alignment vertical="center" wrapText="1"/>
    </xf>
    <xf numFmtId="167" fontId="24" fillId="4" borderId="20" xfId="0" applyNumberFormat="1" applyFont="1" applyFill="1" applyBorder="1" applyAlignment="1">
      <alignment vertical="center" wrapText="1"/>
    </xf>
    <xf numFmtId="167" fontId="24" fillId="4" borderId="39" xfId="0" applyNumberFormat="1" applyFont="1" applyFill="1" applyBorder="1" applyAlignment="1">
      <alignment vertical="center" wrapText="1"/>
    </xf>
    <xf numFmtId="167" fontId="21" fillId="4" borderId="40" xfId="0" applyNumberFormat="1" applyFont="1" applyFill="1" applyBorder="1" applyAlignment="1">
      <alignment vertical="center" wrapText="1"/>
    </xf>
    <xf numFmtId="167" fontId="21" fillId="4" borderId="17" xfId="0" applyNumberFormat="1" applyFont="1" applyFill="1" applyBorder="1" applyAlignment="1">
      <alignment vertical="center" wrapText="1"/>
    </xf>
    <xf numFmtId="167" fontId="21" fillId="4" borderId="41" xfId="0" applyNumberFormat="1" applyFont="1" applyFill="1" applyBorder="1" applyAlignment="1">
      <alignment vertical="center" wrapText="1"/>
    </xf>
    <xf numFmtId="167" fontId="21" fillId="4" borderId="18" xfId="0" applyNumberFormat="1" applyFont="1" applyFill="1" applyBorder="1" applyAlignment="1">
      <alignment vertical="center" wrapText="1"/>
    </xf>
    <xf numFmtId="0" fontId="19" fillId="3" borderId="13" xfId="0" applyFont="1" applyFill="1" applyBorder="1" applyAlignment="1">
      <alignment vertical="center" wrapText="1"/>
    </xf>
    <xf numFmtId="0" fontId="19" fillId="3" borderId="14" xfId="0" applyFont="1" applyFill="1" applyBorder="1" applyAlignment="1">
      <alignment vertical="center" wrapText="1"/>
    </xf>
    <xf numFmtId="0" fontId="19" fillId="3" borderId="29" xfId="0" applyFont="1" applyFill="1" applyBorder="1" applyAlignment="1">
      <alignment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24" xfId="0" applyFont="1" applyFill="1" applyBorder="1" applyAlignment="1">
      <alignment horizontal="center" vertical="center" wrapText="1"/>
    </xf>
    <xf numFmtId="0" fontId="31" fillId="3" borderId="13" xfId="0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vertical="center" wrapText="1"/>
    </xf>
    <xf numFmtId="0" fontId="32" fillId="3" borderId="9" xfId="0" applyFont="1" applyFill="1" applyBorder="1" applyAlignment="1">
      <alignment vertical="center" wrapText="1"/>
    </xf>
    <xf numFmtId="0" fontId="32" fillId="3" borderId="21" xfId="0" applyFont="1" applyFill="1" applyBorder="1" applyAlignment="1">
      <alignment vertical="center" wrapText="1"/>
    </xf>
    <xf numFmtId="0" fontId="19" fillId="4" borderId="11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 wrapText="1"/>
    </xf>
    <xf numFmtId="0" fontId="19" fillId="4" borderId="0" xfId="0" applyFont="1" applyFill="1" applyAlignment="1">
      <alignment vertical="center" wrapText="1"/>
    </xf>
    <xf numFmtId="0" fontId="19" fillId="4" borderId="24" xfId="0" applyFont="1" applyFill="1" applyBorder="1" applyAlignment="1">
      <alignment vertical="center" wrapText="1"/>
    </xf>
    <xf numFmtId="0" fontId="32" fillId="3" borderId="0" xfId="0" applyFont="1" applyFill="1" applyBorder="1" applyAlignment="1">
      <alignment vertical="center" wrapText="1"/>
    </xf>
    <xf numFmtId="0" fontId="32" fillId="3" borderId="11" xfId="0" applyFont="1" applyFill="1" applyBorder="1" applyAlignment="1">
      <alignment vertical="center" wrapText="1"/>
    </xf>
    <xf numFmtId="0" fontId="32" fillId="3" borderId="0" xfId="0" applyFont="1" applyFill="1" applyAlignment="1">
      <alignment vertical="center" wrapText="1"/>
    </xf>
    <xf numFmtId="0" fontId="32" fillId="3" borderId="24" xfId="0" applyFont="1" applyFill="1" applyBorder="1" applyAlignment="1">
      <alignment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vertical="center" wrapText="1"/>
    </xf>
    <xf numFmtId="0" fontId="19" fillId="3" borderId="21" xfId="0" applyFont="1" applyFill="1" applyBorder="1" applyAlignment="1">
      <alignment vertical="center" wrapText="1"/>
    </xf>
    <xf numFmtId="0" fontId="33" fillId="3" borderId="8" xfId="0" applyFont="1" applyFill="1" applyBorder="1" applyAlignment="1">
      <alignment vertical="center" wrapText="1"/>
    </xf>
    <xf numFmtId="0" fontId="33" fillId="3" borderId="9" xfId="0" applyFont="1" applyFill="1" applyBorder="1" applyAlignment="1">
      <alignment vertical="center" wrapText="1"/>
    </xf>
    <xf numFmtId="0" fontId="33" fillId="3" borderId="21" xfId="0" applyFont="1" applyFill="1" applyBorder="1" applyAlignment="1">
      <alignment vertical="center" wrapText="1"/>
    </xf>
    <xf numFmtId="167" fontId="29" fillId="2" borderId="30" xfId="7" applyNumberFormat="1" applyFont="1" applyFill="1" applyBorder="1" applyAlignment="1">
      <alignment vertical="center" wrapText="1"/>
    </xf>
    <xf numFmtId="167" fontId="29" fillId="2" borderId="36" xfId="7" applyNumberFormat="1" applyFont="1" applyFill="1" applyBorder="1" applyAlignment="1">
      <alignment vertical="center" wrapText="1"/>
    </xf>
    <xf numFmtId="167" fontId="17" fillId="2" borderId="28" xfId="7" applyNumberFormat="1" applyFont="1" applyFill="1" applyBorder="1" applyAlignment="1">
      <alignment horizontal="center" vertical="center" wrapText="1"/>
    </xf>
    <xf numFmtId="167" fontId="17" fillId="2" borderId="2" xfId="7" applyNumberFormat="1" applyFont="1" applyFill="1" applyBorder="1" applyAlignment="1">
      <alignment horizontal="center" vertical="center" wrapText="1"/>
    </xf>
    <xf numFmtId="167" fontId="29" fillId="2" borderId="8" xfId="7" applyNumberFormat="1" applyFont="1" applyFill="1" applyBorder="1" applyAlignment="1">
      <alignment vertical="center" wrapText="1"/>
    </xf>
    <xf numFmtId="167" fontId="29" fillId="2" borderId="9" xfId="7" applyNumberFormat="1" applyFont="1" applyFill="1" applyBorder="1" applyAlignment="1">
      <alignment vertical="center" wrapText="1"/>
    </xf>
    <xf numFmtId="167" fontId="29" fillId="2" borderId="21" xfId="7" applyNumberFormat="1" applyFont="1" applyFill="1" applyBorder="1" applyAlignment="1">
      <alignment vertical="center" wrapText="1"/>
    </xf>
    <xf numFmtId="167" fontId="30" fillId="2" borderId="30" xfId="7" applyNumberFormat="1" applyFont="1" applyFill="1" applyBorder="1" applyAlignment="1">
      <alignment vertical="center" wrapText="1"/>
    </xf>
    <xf numFmtId="167" fontId="30" fillId="2" borderId="31" xfId="7" applyNumberFormat="1" applyFont="1" applyFill="1" applyBorder="1" applyAlignment="1">
      <alignment vertical="center" wrapText="1"/>
    </xf>
    <xf numFmtId="167" fontId="30" fillId="2" borderId="32" xfId="7" applyNumberFormat="1" applyFont="1" applyFill="1" applyBorder="1" applyAlignment="1">
      <alignment vertical="center" wrapText="1"/>
    </xf>
    <xf numFmtId="167" fontId="29" fillId="2" borderId="33" xfId="7" applyNumberFormat="1" applyFont="1" applyFill="1" applyBorder="1" applyAlignment="1">
      <alignment vertical="center" wrapText="1"/>
    </xf>
    <xf numFmtId="167" fontId="29" fillId="2" borderId="34" xfId="7" applyNumberFormat="1" applyFont="1" applyFill="1" applyBorder="1" applyAlignment="1">
      <alignment vertical="center" wrapText="1"/>
    </xf>
    <xf numFmtId="167" fontId="17" fillId="2" borderId="35" xfId="7" applyNumberFormat="1" applyFont="1" applyFill="1" applyBorder="1" applyAlignment="1">
      <alignment vertical="center" wrapText="1"/>
    </xf>
    <xf numFmtId="167" fontId="17" fillId="2" borderId="32" xfId="7" applyNumberFormat="1" applyFont="1" applyFill="1" applyBorder="1" applyAlignment="1">
      <alignment vertical="center" wrapText="1"/>
    </xf>
    <xf numFmtId="167" fontId="17" fillId="2" borderId="26" xfId="7" applyNumberFormat="1" applyFont="1" applyFill="1" applyBorder="1" applyAlignment="1">
      <alignment horizontal="left" vertical="center" wrapText="1"/>
    </xf>
    <xf numFmtId="167" fontId="17" fillId="2" borderId="4" xfId="7" applyNumberFormat="1" applyFont="1" applyFill="1" applyBorder="1" applyAlignment="1">
      <alignment horizontal="left" vertical="center" wrapText="1"/>
    </xf>
    <xf numFmtId="167" fontId="17" fillId="2" borderId="27" xfId="7" applyNumberFormat="1" applyFont="1" applyFill="1" applyBorder="1" applyAlignment="1">
      <alignment horizontal="left" vertical="center" wrapText="1"/>
    </xf>
    <xf numFmtId="167" fontId="17" fillId="2" borderId="15" xfId="7" applyNumberFormat="1" applyFont="1" applyFill="1" applyBorder="1" applyAlignment="1">
      <alignment vertical="center" wrapText="1"/>
    </xf>
    <xf numFmtId="167" fontId="27" fillId="2" borderId="1" xfId="7" applyNumberFormat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67" fontId="17" fillId="4" borderId="1" xfId="7" applyNumberFormat="1" applyFont="1" applyFill="1" applyBorder="1" applyAlignment="1">
      <alignment horizontal="left" vertical="center" wrapText="1"/>
    </xf>
    <xf numFmtId="0" fontId="15" fillId="0" borderId="1" xfId="5" applyFont="1" applyFill="1" applyBorder="1" applyAlignment="1">
      <alignment horizontal="left" vertical="center"/>
    </xf>
    <xf numFmtId="0" fontId="14" fillId="0" borderId="3" xfId="5" applyFont="1" applyBorder="1" applyAlignment="1">
      <alignment horizontal="left" vertical="center"/>
    </xf>
    <xf numFmtId="0" fontId="14" fillId="0" borderId="7" xfId="5" applyFont="1" applyBorder="1" applyAlignment="1">
      <alignment horizontal="left" vertical="center"/>
    </xf>
    <xf numFmtId="0" fontId="14" fillId="0" borderId="5" xfId="5" applyFont="1" applyBorder="1" applyAlignment="1">
      <alignment horizontal="left" vertical="center"/>
    </xf>
    <xf numFmtId="0" fontId="14" fillId="0" borderId="0" xfId="5" applyFont="1" applyAlignment="1">
      <alignment horizontal="right" vertical="center"/>
    </xf>
    <xf numFmtId="0" fontId="14" fillId="0" borderId="0" xfId="5" applyFont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3" xfId="5" applyFont="1" applyBorder="1" applyAlignment="1">
      <alignment horizontal="center" vertical="center" wrapText="1"/>
    </xf>
    <xf numFmtId="0" fontId="14" fillId="0" borderId="5" xfId="5" applyFont="1" applyBorder="1" applyAlignment="1">
      <alignment horizontal="center" vertical="center" wrapText="1"/>
    </xf>
  </cellXfs>
  <cellStyles count="12">
    <cellStyle name="Comma" xfId="9" builtinId="3"/>
    <cellStyle name="Comma 2" xfId="8"/>
    <cellStyle name="Comma 3" xfId="10"/>
    <cellStyle name="Normal" xfId="0" builtinId="0"/>
    <cellStyle name="Normal 2" xfId="1"/>
    <cellStyle name="Normal 2 3" xfId="2"/>
    <cellStyle name="Normal 3" xfId="3"/>
    <cellStyle name="Normal 4" xfId="7"/>
    <cellStyle name="Normal 5" xfId="5"/>
    <cellStyle name="Normal 6" xfId="6"/>
    <cellStyle name="Normal 7" xfId="11"/>
    <cellStyle name="Normal_Sheet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="85" zoomScaleNormal="85" workbookViewId="0">
      <selection activeCell="A2" sqref="A2:E2"/>
    </sheetView>
  </sheetViews>
  <sheetFormatPr defaultRowHeight="17.25"/>
  <cols>
    <col min="1" max="1" width="7.5703125" style="154" customWidth="1"/>
    <col min="2" max="2" width="46.28515625" style="225" customWidth="1"/>
    <col min="3" max="3" width="16.28515625" style="154" customWidth="1"/>
    <col min="4" max="4" width="17.5703125" style="154" customWidth="1"/>
    <col min="5" max="5" width="15.85546875" style="154" customWidth="1"/>
    <col min="6" max="7" width="10.5703125" style="154" bestFit="1" customWidth="1"/>
    <col min="8" max="8" width="10.85546875" style="154" bestFit="1" customWidth="1"/>
    <col min="9" max="16384" width="9.140625" style="154"/>
  </cols>
  <sheetData>
    <row r="1" spans="1:5" s="224" customFormat="1" ht="18.75" customHeight="1">
      <c r="A1" s="243" t="s">
        <v>12</v>
      </c>
      <c r="B1" s="243"/>
      <c r="C1" s="243"/>
      <c r="D1" s="243"/>
      <c r="E1" s="243"/>
    </row>
    <row r="2" spans="1:5" s="224" customFormat="1" ht="34.5" customHeight="1">
      <c r="A2" s="243" t="s">
        <v>450</v>
      </c>
      <c r="B2" s="243"/>
      <c r="C2" s="243"/>
      <c r="D2" s="243"/>
      <c r="E2" s="243"/>
    </row>
    <row r="3" spans="1:5" s="224" customFormat="1" ht="19.5" customHeight="1">
      <c r="A3" s="216"/>
      <c r="B3" s="118"/>
      <c r="C3" s="216"/>
      <c r="D3" s="216"/>
      <c r="E3" s="216"/>
    </row>
    <row r="4" spans="1:5" s="224" customFormat="1" ht="55.5" customHeight="1">
      <c r="A4" s="244" t="s">
        <v>13</v>
      </c>
      <c r="B4" s="244"/>
      <c r="C4" s="244"/>
      <c r="D4" s="244"/>
      <c r="E4" s="244"/>
    </row>
    <row r="5" spans="1:5" s="224" customFormat="1">
      <c r="A5" s="119"/>
      <c r="B5" s="119"/>
      <c r="C5" s="119"/>
      <c r="D5" s="119"/>
      <c r="E5" s="119"/>
    </row>
    <row r="6" spans="1:5" s="224" customFormat="1" ht="18">
      <c r="A6" s="245" t="s">
        <v>3</v>
      </c>
      <c r="B6" s="245"/>
      <c r="C6" s="245"/>
      <c r="D6" s="245"/>
      <c r="E6" s="245"/>
    </row>
    <row r="7" spans="1:5" s="224" customFormat="1" ht="74.25" customHeight="1">
      <c r="A7" s="7" t="s">
        <v>1</v>
      </c>
      <c r="B7" s="121" t="s">
        <v>4</v>
      </c>
      <c r="C7" s="121" t="s">
        <v>14</v>
      </c>
      <c r="D7" s="121" t="s">
        <v>15</v>
      </c>
      <c r="E7" s="7" t="s">
        <v>5</v>
      </c>
    </row>
    <row r="8" spans="1:5">
      <c r="A8" s="122"/>
      <c r="B8" s="7" t="s">
        <v>0</v>
      </c>
      <c r="C8" s="218">
        <f>C10+C17+C45+C57</f>
        <v>69150</v>
      </c>
      <c r="D8" s="218">
        <f>D10+D17+D45+D57</f>
        <v>584745</v>
      </c>
      <c r="E8" s="218">
        <f>E10+E17+E45+E57</f>
        <v>667950</v>
      </c>
    </row>
    <row r="9" spans="1:5" ht="28.5" customHeight="1">
      <c r="A9" s="122"/>
      <c r="B9" s="122" t="s">
        <v>6</v>
      </c>
      <c r="C9" s="122"/>
      <c r="D9" s="122"/>
      <c r="E9" s="122"/>
    </row>
    <row r="10" spans="1:5" ht="34.5">
      <c r="A10" s="126">
        <v>1</v>
      </c>
      <c r="B10" s="7" t="s">
        <v>10</v>
      </c>
      <c r="C10" s="218">
        <f>SUM(C12:C15)</f>
        <v>0</v>
      </c>
      <c r="D10" s="218">
        <f>D12+D13+D14+D15+D16</f>
        <v>42900</v>
      </c>
      <c r="E10" s="218">
        <f>E12+E13+E14+E15+E16</f>
        <v>49000</v>
      </c>
    </row>
    <row r="11" spans="1:5">
      <c r="A11" s="145"/>
      <c r="B11" s="7" t="s">
        <v>7</v>
      </c>
      <c r="C11" s="7"/>
      <c r="D11" s="7"/>
      <c r="E11" s="7"/>
    </row>
    <row r="12" spans="1:5" ht="72">
      <c r="A12" s="155">
        <v>1.1000000000000001</v>
      </c>
      <c r="B12" s="217" t="s">
        <v>164</v>
      </c>
      <c r="C12" s="129">
        <v>0</v>
      </c>
      <c r="D12" s="129">
        <f>E12*95%</f>
        <v>19000</v>
      </c>
      <c r="E12" s="129">
        <v>20000</v>
      </c>
    </row>
    <row r="13" spans="1:5" ht="54">
      <c r="A13" s="155">
        <v>1.2</v>
      </c>
      <c r="B13" s="217" t="s">
        <v>166</v>
      </c>
      <c r="C13" s="129">
        <v>0</v>
      </c>
      <c r="D13" s="129">
        <f>E13*95%</f>
        <v>9500</v>
      </c>
      <c r="E13" s="129">
        <v>10000</v>
      </c>
    </row>
    <row r="14" spans="1:5" ht="36">
      <c r="A14" s="155">
        <v>1.3</v>
      </c>
      <c r="B14" s="217" t="s">
        <v>176</v>
      </c>
      <c r="C14" s="129">
        <v>0</v>
      </c>
      <c r="D14" s="129">
        <f>E14*60%</f>
        <v>1800</v>
      </c>
      <c r="E14" s="129">
        <v>3000</v>
      </c>
    </row>
    <row r="15" spans="1:5" ht="36">
      <c r="A15" s="155">
        <v>1.4</v>
      </c>
      <c r="B15" s="217" t="s">
        <v>177</v>
      </c>
      <c r="C15" s="129">
        <v>0</v>
      </c>
      <c r="D15" s="129">
        <f>E15*60%</f>
        <v>600</v>
      </c>
      <c r="E15" s="129">
        <v>1000</v>
      </c>
    </row>
    <row r="16" spans="1:5" ht="43.5" customHeight="1">
      <c r="A16" s="155">
        <v>1.5</v>
      </c>
      <c r="B16" s="217" t="s">
        <v>413</v>
      </c>
      <c r="C16" s="129">
        <v>0</v>
      </c>
      <c r="D16" s="129">
        <f>E16*80%</f>
        <v>12000</v>
      </c>
      <c r="E16" s="129">
        <v>15000</v>
      </c>
    </row>
    <row r="17" spans="1:5" ht="33.75" customHeight="1">
      <c r="A17" s="226">
        <v>2</v>
      </c>
      <c r="B17" s="7" t="s">
        <v>9</v>
      </c>
      <c r="C17" s="218">
        <f>SUM(C19:C42)</f>
        <v>0</v>
      </c>
      <c r="D17" s="218">
        <f>D19+D20+D21+D22+D23+D24+D25+D26+D27+D28+D29+D30+D31+D32+D33+D34+D35+D36+D37+D38+D39+D40+D41+D42+D43+D44</f>
        <v>470995</v>
      </c>
      <c r="E17" s="218">
        <f>E19+E20+E21+E22+E23+E24+E25+E26+E27+E28+E29+E30+E31+E32+E33+E34+E35+E36+E37+E38+E39+E40+E41+E42+E43+E44</f>
        <v>544600</v>
      </c>
    </row>
    <row r="18" spans="1:5" ht="26.25" customHeight="1">
      <c r="A18" s="219"/>
      <c r="B18" s="124" t="s">
        <v>7</v>
      </c>
      <c r="C18" s="124"/>
      <c r="D18" s="124"/>
      <c r="E18" s="220"/>
    </row>
    <row r="19" spans="1:5" ht="36">
      <c r="A19" s="221">
        <v>2.1</v>
      </c>
      <c r="B19" s="217" t="s">
        <v>165</v>
      </c>
      <c r="C19" s="129">
        <v>0</v>
      </c>
      <c r="D19" s="129">
        <f>E19*95%</f>
        <v>33250</v>
      </c>
      <c r="E19" s="129">
        <v>35000</v>
      </c>
    </row>
    <row r="20" spans="1:5" ht="54">
      <c r="A20" s="221">
        <v>2.2000000000000002</v>
      </c>
      <c r="B20" s="217" t="s">
        <v>327</v>
      </c>
      <c r="C20" s="129">
        <v>0</v>
      </c>
      <c r="D20" s="129">
        <f t="shared" ref="D20:D28" si="0">E20*95%</f>
        <v>23750</v>
      </c>
      <c r="E20" s="129">
        <v>25000</v>
      </c>
    </row>
    <row r="21" spans="1:5" ht="36">
      <c r="A21" s="221">
        <v>2.2999999999999998</v>
      </c>
      <c r="B21" s="217" t="s">
        <v>326</v>
      </c>
      <c r="C21" s="129">
        <v>0</v>
      </c>
      <c r="D21" s="129">
        <f t="shared" si="0"/>
        <v>38000</v>
      </c>
      <c r="E21" s="129">
        <v>40000</v>
      </c>
    </row>
    <row r="22" spans="1:5" ht="36">
      <c r="A22" s="221">
        <v>2.4</v>
      </c>
      <c r="B22" s="217" t="s">
        <v>432</v>
      </c>
      <c r="C22" s="129">
        <v>0</v>
      </c>
      <c r="D22" s="129">
        <f t="shared" si="0"/>
        <v>33250</v>
      </c>
      <c r="E22" s="129">
        <v>35000</v>
      </c>
    </row>
    <row r="23" spans="1:5" ht="36">
      <c r="A23" s="221">
        <v>2.5</v>
      </c>
      <c r="B23" s="217" t="s">
        <v>334</v>
      </c>
      <c r="C23" s="129">
        <v>0</v>
      </c>
      <c r="D23" s="129">
        <f t="shared" si="0"/>
        <v>38950</v>
      </c>
      <c r="E23" s="129">
        <v>41000</v>
      </c>
    </row>
    <row r="24" spans="1:5" ht="36">
      <c r="A24" s="221">
        <v>2.6</v>
      </c>
      <c r="B24" s="217" t="s">
        <v>328</v>
      </c>
      <c r="C24" s="129">
        <v>0</v>
      </c>
      <c r="D24" s="129">
        <f t="shared" si="0"/>
        <v>38095</v>
      </c>
      <c r="E24" s="129">
        <v>40100</v>
      </c>
    </row>
    <row r="25" spans="1:5" ht="36">
      <c r="A25" s="221">
        <v>2.7</v>
      </c>
      <c r="B25" s="217" t="s">
        <v>329</v>
      </c>
      <c r="C25" s="129">
        <v>0</v>
      </c>
      <c r="D25" s="129">
        <f t="shared" si="0"/>
        <v>28500</v>
      </c>
      <c r="E25" s="129">
        <v>30000</v>
      </c>
    </row>
    <row r="26" spans="1:5" ht="36">
      <c r="A26" s="221">
        <v>2.8</v>
      </c>
      <c r="B26" s="217" t="s">
        <v>330</v>
      </c>
      <c r="C26" s="129">
        <v>0</v>
      </c>
      <c r="D26" s="129">
        <f t="shared" si="0"/>
        <v>12350</v>
      </c>
      <c r="E26" s="129">
        <v>13000</v>
      </c>
    </row>
    <row r="27" spans="1:5" ht="27.75" customHeight="1">
      <c r="A27" s="221">
        <v>2.9</v>
      </c>
      <c r="B27" s="217" t="s">
        <v>162</v>
      </c>
      <c r="C27" s="129">
        <v>0</v>
      </c>
      <c r="D27" s="129">
        <f t="shared" si="0"/>
        <v>30400</v>
      </c>
      <c r="E27" s="129">
        <v>32000</v>
      </c>
    </row>
    <row r="28" spans="1:5" ht="36">
      <c r="A28" s="222">
        <v>2.1</v>
      </c>
      <c r="B28" s="217" t="s">
        <v>331</v>
      </c>
      <c r="C28" s="129">
        <v>0</v>
      </c>
      <c r="D28" s="129">
        <f t="shared" si="0"/>
        <v>2850</v>
      </c>
      <c r="E28" s="129">
        <v>3000</v>
      </c>
    </row>
    <row r="29" spans="1:5" ht="36">
      <c r="A29" s="222">
        <v>2.11</v>
      </c>
      <c r="B29" s="217" t="s">
        <v>403</v>
      </c>
      <c r="C29" s="129">
        <v>0</v>
      </c>
      <c r="D29" s="129">
        <v>10000</v>
      </c>
      <c r="E29" s="129">
        <v>10000</v>
      </c>
    </row>
    <row r="30" spans="1:5" ht="36">
      <c r="A30" s="222">
        <v>2.12</v>
      </c>
      <c r="B30" s="217" t="s">
        <v>168</v>
      </c>
      <c r="C30" s="129">
        <v>0</v>
      </c>
      <c r="D30" s="129">
        <v>7000</v>
      </c>
      <c r="E30" s="129">
        <v>7000</v>
      </c>
    </row>
    <row r="31" spans="1:5" ht="36">
      <c r="A31" s="222">
        <v>2.13</v>
      </c>
      <c r="B31" s="217" t="s">
        <v>169</v>
      </c>
      <c r="C31" s="129">
        <v>0</v>
      </c>
      <c r="D31" s="129">
        <v>15000</v>
      </c>
      <c r="E31" s="129">
        <v>15000</v>
      </c>
    </row>
    <row r="32" spans="1:5" ht="36">
      <c r="A32" s="222">
        <v>2.14</v>
      </c>
      <c r="B32" s="217" t="s">
        <v>170</v>
      </c>
      <c r="C32" s="129">
        <v>0</v>
      </c>
      <c r="D32" s="129">
        <v>17000</v>
      </c>
      <c r="E32" s="129">
        <v>17000</v>
      </c>
    </row>
    <row r="33" spans="1:8" ht="36">
      <c r="A33" s="222">
        <v>2.15</v>
      </c>
      <c r="B33" s="217" t="s">
        <v>171</v>
      </c>
      <c r="C33" s="129">
        <v>0</v>
      </c>
      <c r="D33" s="129">
        <v>17000</v>
      </c>
      <c r="E33" s="129">
        <v>17000</v>
      </c>
    </row>
    <row r="34" spans="1:8" ht="36">
      <c r="A34" s="222">
        <v>2.16</v>
      </c>
      <c r="B34" s="217" t="s">
        <v>172</v>
      </c>
      <c r="C34" s="129">
        <v>0</v>
      </c>
      <c r="D34" s="129">
        <v>17000</v>
      </c>
      <c r="E34" s="129">
        <v>17000</v>
      </c>
    </row>
    <row r="35" spans="1:8" ht="36">
      <c r="A35" s="222">
        <v>2.17</v>
      </c>
      <c r="B35" s="217" t="s">
        <v>173</v>
      </c>
      <c r="C35" s="129">
        <v>0</v>
      </c>
      <c r="D35" s="129">
        <v>16000</v>
      </c>
      <c r="E35" s="129">
        <v>16000</v>
      </c>
    </row>
    <row r="36" spans="1:8" ht="36">
      <c r="A36" s="222">
        <v>2.1800000000000002</v>
      </c>
      <c r="B36" s="217" t="s">
        <v>174</v>
      </c>
      <c r="C36" s="129">
        <v>0</v>
      </c>
      <c r="D36" s="129">
        <v>17000</v>
      </c>
      <c r="E36" s="129">
        <v>17000</v>
      </c>
    </row>
    <row r="37" spans="1:8" ht="36">
      <c r="A37" s="222">
        <v>2.19</v>
      </c>
      <c r="B37" s="217" t="s">
        <v>175</v>
      </c>
      <c r="C37" s="129">
        <v>0</v>
      </c>
      <c r="D37" s="129">
        <v>17000</v>
      </c>
      <c r="E37" s="129">
        <v>17000</v>
      </c>
    </row>
    <row r="38" spans="1:8" ht="72">
      <c r="A38" s="222">
        <v>2.2000000000000002</v>
      </c>
      <c r="B38" s="217" t="s">
        <v>404</v>
      </c>
      <c r="C38" s="129">
        <v>0</v>
      </c>
      <c r="D38" s="129">
        <v>15000</v>
      </c>
      <c r="E38" s="129">
        <v>15000</v>
      </c>
    </row>
    <row r="39" spans="1:8" ht="36">
      <c r="A39" s="222">
        <v>2.21</v>
      </c>
      <c r="B39" s="217" t="s">
        <v>332</v>
      </c>
      <c r="C39" s="129">
        <v>0</v>
      </c>
      <c r="D39" s="129">
        <v>0</v>
      </c>
      <c r="E39" s="129">
        <v>20000</v>
      </c>
    </row>
    <row r="40" spans="1:8" ht="39.75" customHeight="1">
      <c r="A40" s="222">
        <v>2.2200000000000002</v>
      </c>
      <c r="B40" s="217" t="s">
        <v>167</v>
      </c>
      <c r="C40" s="129">
        <v>0</v>
      </c>
      <c r="D40" s="129">
        <v>0</v>
      </c>
      <c r="E40" s="129">
        <v>15000</v>
      </c>
    </row>
    <row r="41" spans="1:8" ht="36">
      <c r="A41" s="222">
        <v>2.23</v>
      </c>
      <c r="B41" s="217" t="s">
        <v>333</v>
      </c>
      <c r="C41" s="129">
        <v>0</v>
      </c>
      <c r="D41" s="129">
        <v>0</v>
      </c>
      <c r="E41" s="129">
        <v>14500</v>
      </c>
    </row>
    <row r="42" spans="1:8" ht="36">
      <c r="A42" s="13">
        <v>2.2400000000000002</v>
      </c>
      <c r="B42" s="241" t="s">
        <v>445</v>
      </c>
      <c r="C42" s="242">
        <v>0</v>
      </c>
      <c r="D42" s="242">
        <v>6300</v>
      </c>
      <c r="E42" s="242">
        <v>7000</v>
      </c>
    </row>
    <row r="43" spans="1:8" ht="36">
      <c r="A43" s="13">
        <v>2.25</v>
      </c>
      <c r="B43" s="241" t="s">
        <v>405</v>
      </c>
      <c r="C43" s="242">
        <v>0</v>
      </c>
      <c r="D43" s="242">
        <v>2500</v>
      </c>
      <c r="E43" s="242">
        <v>2500</v>
      </c>
    </row>
    <row r="44" spans="1:8" ht="36">
      <c r="A44" s="13">
        <v>2.2599999999999998</v>
      </c>
      <c r="B44" s="241" t="s">
        <v>446</v>
      </c>
      <c r="C44" s="242">
        <v>0</v>
      </c>
      <c r="D44" s="242">
        <v>34800</v>
      </c>
      <c r="E44" s="242">
        <v>43500</v>
      </c>
      <c r="H44" s="240"/>
    </row>
    <row r="45" spans="1:8" s="10" customFormat="1" ht="34.5">
      <c r="A45" s="223">
        <v>3</v>
      </c>
      <c r="B45" s="146" t="s">
        <v>287</v>
      </c>
      <c r="C45" s="14">
        <f>SUM(C47:C55)</f>
        <v>39150</v>
      </c>
      <c r="D45" s="14">
        <f t="shared" ref="D45" si="1">SUM(D47:D55)</f>
        <v>40850</v>
      </c>
      <c r="E45" s="14">
        <f>E47+E48+E49+E50+E51+E52+E53+E54+E55+E56</f>
        <v>44350</v>
      </c>
      <c r="H45" s="154"/>
    </row>
    <row r="46" spans="1:8">
      <c r="A46" s="145"/>
      <c r="B46" s="7" t="s">
        <v>7</v>
      </c>
      <c r="C46" s="7"/>
      <c r="D46" s="7"/>
      <c r="E46" s="7"/>
    </row>
    <row r="47" spans="1:8" ht="54">
      <c r="A47" s="221">
        <v>3.1</v>
      </c>
      <c r="B47" s="217" t="s">
        <v>449</v>
      </c>
      <c r="C47" s="129">
        <v>0</v>
      </c>
      <c r="D47" s="129">
        <v>0</v>
      </c>
      <c r="E47" s="129">
        <v>1500</v>
      </c>
    </row>
    <row r="48" spans="1:8" ht="144">
      <c r="A48" s="221">
        <v>3.2</v>
      </c>
      <c r="B48" s="143" t="s">
        <v>406</v>
      </c>
      <c r="C48" s="129">
        <v>13820</v>
      </c>
      <c r="D48" s="129">
        <v>13820</v>
      </c>
      <c r="E48" s="129">
        <v>13820</v>
      </c>
    </row>
    <row r="49" spans="1:5" ht="144">
      <c r="A49" s="221">
        <v>3.3</v>
      </c>
      <c r="B49" s="143" t="s">
        <v>407</v>
      </c>
      <c r="C49" s="129">
        <v>4380</v>
      </c>
      <c r="D49" s="129">
        <v>4380</v>
      </c>
      <c r="E49" s="129">
        <v>4380</v>
      </c>
    </row>
    <row r="50" spans="1:5" ht="144">
      <c r="A50" s="221">
        <v>3.4</v>
      </c>
      <c r="B50" s="143" t="s">
        <v>409</v>
      </c>
      <c r="C50" s="129">
        <v>400</v>
      </c>
      <c r="D50" s="129">
        <v>400</v>
      </c>
      <c r="E50" s="129">
        <v>400</v>
      </c>
    </row>
    <row r="51" spans="1:5" ht="144">
      <c r="A51" s="221">
        <v>3.5</v>
      </c>
      <c r="B51" s="143" t="s">
        <v>408</v>
      </c>
      <c r="C51" s="129">
        <v>300</v>
      </c>
      <c r="D51" s="129">
        <v>300</v>
      </c>
      <c r="E51" s="129">
        <v>300</v>
      </c>
    </row>
    <row r="52" spans="1:5" ht="144">
      <c r="A52" s="221">
        <v>3.6</v>
      </c>
      <c r="B52" s="143" t="s">
        <v>410</v>
      </c>
      <c r="C52" s="129">
        <v>2350</v>
      </c>
      <c r="D52" s="129">
        <v>2350</v>
      </c>
      <c r="E52" s="129">
        <v>2350</v>
      </c>
    </row>
    <row r="53" spans="1:5" ht="144">
      <c r="A53" s="221">
        <v>3.7</v>
      </c>
      <c r="B53" s="143" t="s">
        <v>411</v>
      </c>
      <c r="C53" s="129">
        <v>16400</v>
      </c>
      <c r="D53" s="129">
        <v>16400</v>
      </c>
      <c r="E53" s="129">
        <v>16400</v>
      </c>
    </row>
    <row r="54" spans="1:5" ht="144">
      <c r="A54" s="221">
        <v>3.8</v>
      </c>
      <c r="B54" s="143" t="s">
        <v>412</v>
      </c>
      <c r="C54" s="129">
        <v>1500</v>
      </c>
      <c r="D54" s="129">
        <v>1500</v>
      </c>
      <c r="E54" s="129">
        <v>1500</v>
      </c>
    </row>
    <row r="55" spans="1:5" ht="126">
      <c r="A55" s="221">
        <v>3.9</v>
      </c>
      <c r="B55" s="143" t="s">
        <v>417</v>
      </c>
      <c r="C55" s="129">
        <v>0</v>
      </c>
      <c r="D55" s="129">
        <v>1700</v>
      </c>
      <c r="E55" s="129">
        <v>1700</v>
      </c>
    </row>
    <row r="56" spans="1:5" ht="72">
      <c r="A56" s="222">
        <v>3.1</v>
      </c>
      <c r="B56" s="241" t="s">
        <v>447</v>
      </c>
      <c r="C56" s="242">
        <v>0</v>
      </c>
      <c r="D56" s="242">
        <v>0</v>
      </c>
      <c r="E56" s="242">
        <v>2000</v>
      </c>
    </row>
    <row r="57" spans="1:5">
      <c r="A57" s="127">
        <v>4</v>
      </c>
      <c r="B57" s="200" t="s">
        <v>11</v>
      </c>
      <c r="C57" s="200">
        <v>30000</v>
      </c>
      <c r="D57" s="200">
        <v>30000</v>
      </c>
      <c r="E57" s="200">
        <v>30000</v>
      </c>
    </row>
  </sheetData>
  <mergeCells count="4">
    <mergeCell ref="A1:E1"/>
    <mergeCell ref="A2:E2"/>
    <mergeCell ref="A4:E4"/>
    <mergeCell ref="A6:E6"/>
  </mergeCells>
  <phoneticPr fontId="0" type="noConversion"/>
  <pageMargins left="0.25" right="0.25" top="0.15748031496062992" bottom="0.15748031496062992" header="0.31496062992125984" footer="0.1574803149606299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workbookViewId="0">
      <selection activeCell="A3" sqref="A3:I3"/>
    </sheetView>
  </sheetViews>
  <sheetFormatPr defaultRowHeight="15"/>
  <cols>
    <col min="1" max="1" width="23" customWidth="1"/>
    <col min="2" max="2" width="20" customWidth="1"/>
    <col min="3" max="3" width="20.28515625" customWidth="1"/>
    <col min="4" max="4" width="12.7109375" customWidth="1"/>
    <col min="5" max="5" width="15.140625" customWidth="1"/>
    <col min="7" max="7" width="12.7109375" customWidth="1"/>
    <col min="8" max="8" width="12.140625" customWidth="1"/>
    <col min="9" max="9" width="12.42578125" customWidth="1"/>
  </cols>
  <sheetData>
    <row r="1" spans="1:9" ht="16.5">
      <c r="A1" s="283" t="s">
        <v>37</v>
      </c>
      <c r="B1" s="283"/>
      <c r="C1" s="283"/>
      <c r="D1" s="283"/>
      <c r="E1" s="283"/>
      <c r="F1" s="283"/>
      <c r="G1" s="283"/>
      <c r="H1" s="283"/>
      <c r="I1" s="283"/>
    </row>
    <row r="2" spans="1:9" ht="16.5">
      <c r="A2" s="284" t="s">
        <v>2</v>
      </c>
      <c r="B2" s="284"/>
      <c r="C2" s="284"/>
      <c r="D2" s="284"/>
      <c r="E2" s="284"/>
      <c r="F2" s="284"/>
      <c r="G2" s="284"/>
      <c r="H2" s="284"/>
      <c r="I2" s="284"/>
    </row>
    <row r="3" spans="1:9" ht="16.5">
      <c r="A3" s="284" t="s">
        <v>451</v>
      </c>
      <c r="B3" s="284"/>
      <c r="C3" s="284"/>
      <c r="D3" s="284"/>
      <c r="E3" s="284"/>
      <c r="F3" s="284"/>
      <c r="G3" s="284"/>
      <c r="H3" s="284"/>
      <c r="I3" s="284"/>
    </row>
    <row r="4" spans="1:9" ht="16.5">
      <c r="A4" s="283" t="s">
        <v>38</v>
      </c>
      <c r="B4" s="283"/>
      <c r="C4" s="283"/>
      <c r="D4" s="283"/>
      <c r="E4" s="283"/>
      <c r="F4" s="283"/>
      <c r="G4" s="283"/>
      <c r="H4" s="283"/>
      <c r="I4" s="283"/>
    </row>
    <row r="5" spans="1:9" ht="16.5">
      <c r="A5" s="23"/>
      <c r="B5" s="23"/>
      <c r="C5" s="23"/>
      <c r="D5" s="23"/>
      <c r="E5" s="23"/>
      <c r="F5" s="23"/>
      <c r="G5" s="23"/>
      <c r="H5" s="23"/>
      <c r="I5" s="23"/>
    </row>
    <row r="6" spans="1:9" ht="59.25" customHeight="1">
      <c r="A6" s="285" t="s">
        <v>39</v>
      </c>
      <c r="B6" s="285"/>
      <c r="C6" s="285"/>
      <c r="D6" s="285"/>
      <c r="E6" s="285"/>
      <c r="F6" s="285"/>
      <c r="G6" s="285"/>
      <c r="H6" s="285"/>
      <c r="I6" s="285"/>
    </row>
    <row r="8" spans="1:9" ht="48.75" customHeight="1">
      <c r="A8" s="282" t="s">
        <v>40</v>
      </c>
      <c r="B8" s="282"/>
      <c r="C8" s="282"/>
      <c r="D8" s="282"/>
      <c r="E8" s="282"/>
      <c r="F8" s="282"/>
      <c r="G8" s="282"/>
      <c r="H8" s="282"/>
      <c r="I8" s="282"/>
    </row>
    <row r="10" spans="1:9" ht="16.5">
      <c r="A10" s="293" t="s">
        <v>41</v>
      </c>
      <c r="B10" s="293"/>
      <c r="C10" s="293"/>
      <c r="D10" s="293"/>
      <c r="E10" s="293"/>
      <c r="F10" s="293"/>
      <c r="G10" s="293"/>
      <c r="H10" s="293"/>
      <c r="I10" s="293"/>
    </row>
    <row r="11" spans="1:9" ht="17.25" thickBot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31.5" customHeight="1">
      <c r="A12" s="294" t="s">
        <v>42</v>
      </c>
      <c r="B12" s="295"/>
      <c r="C12" s="296"/>
      <c r="D12" s="303" t="s">
        <v>27</v>
      </c>
      <c r="E12" s="303"/>
      <c r="F12" s="303"/>
      <c r="G12" s="303"/>
      <c r="H12" s="303"/>
      <c r="I12" s="303"/>
    </row>
    <row r="13" spans="1:9" ht="16.5">
      <c r="A13" s="297"/>
      <c r="B13" s="298"/>
      <c r="C13" s="299"/>
      <c r="D13" s="304" t="s">
        <v>43</v>
      </c>
      <c r="E13" s="304"/>
      <c r="F13" s="304"/>
      <c r="G13" s="304" t="s">
        <v>44</v>
      </c>
      <c r="H13" s="304"/>
      <c r="I13" s="304"/>
    </row>
    <row r="14" spans="1:9" ht="33.75" thickBot="1">
      <c r="A14" s="300"/>
      <c r="B14" s="301"/>
      <c r="C14" s="302"/>
      <c r="D14" s="26" t="s">
        <v>14</v>
      </c>
      <c r="E14" s="26" t="s">
        <v>15</v>
      </c>
      <c r="F14" s="27" t="s">
        <v>5</v>
      </c>
      <c r="G14" s="26" t="s">
        <v>14</v>
      </c>
      <c r="H14" s="26" t="s">
        <v>15</v>
      </c>
      <c r="I14" s="28" t="s">
        <v>5</v>
      </c>
    </row>
    <row r="15" spans="1:9" ht="16.5">
      <c r="A15" s="305" t="s">
        <v>45</v>
      </c>
      <c r="B15" s="306"/>
      <c r="C15" s="309" t="s">
        <v>24</v>
      </c>
      <c r="D15" s="310"/>
      <c r="E15" s="310"/>
      <c r="F15" s="310"/>
      <c r="G15" s="310"/>
      <c r="H15" s="310"/>
      <c r="I15" s="311"/>
    </row>
    <row r="16" spans="1:9" ht="16.5">
      <c r="A16" s="307"/>
      <c r="B16" s="308"/>
      <c r="C16" s="312" t="s">
        <v>46</v>
      </c>
      <c r="D16" s="313"/>
      <c r="E16" s="313"/>
      <c r="F16" s="313"/>
      <c r="G16" s="313"/>
      <c r="H16" s="313"/>
      <c r="I16" s="314"/>
    </row>
    <row r="17" spans="1:13" ht="16.5">
      <c r="A17" s="315" t="s">
        <v>47</v>
      </c>
      <c r="B17" s="316" t="s">
        <v>48</v>
      </c>
      <c r="C17" s="29" t="s">
        <v>49</v>
      </c>
      <c r="D17" s="30"/>
      <c r="E17" s="30"/>
      <c r="F17" s="31"/>
      <c r="G17" s="31"/>
      <c r="H17" s="31"/>
      <c r="I17" s="32"/>
    </row>
    <row r="18" spans="1:13" ht="42" customHeight="1">
      <c r="A18" s="315"/>
      <c r="B18" s="316"/>
      <c r="C18" s="317" t="s">
        <v>142</v>
      </c>
      <c r="D18" s="318"/>
      <c r="E18" s="318"/>
      <c r="F18" s="318"/>
      <c r="G18" s="318"/>
      <c r="H18" s="318"/>
      <c r="I18" s="319"/>
    </row>
    <row r="19" spans="1:13" ht="17.25" thickBot="1">
      <c r="A19" s="320" t="s">
        <v>50</v>
      </c>
      <c r="B19" s="321"/>
      <c r="C19" s="33"/>
      <c r="D19" s="34" t="s">
        <v>51</v>
      </c>
      <c r="E19" s="34" t="s">
        <v>51</v>
      </c>
      <c r="F19" s="34" t="s">
        <v>51</v>
      </c>
      <c r="G19" s="35">
        <f>SUM(Aragatsotn!C12:C13,Aragatsotn!C19:C28)</f>
        <v>0</v>
      </c>
      <c r="H19" s="35">
        <f>Aragatsotn!D12+Aragatsotn!D13+Aragatsotn!D19+Aragatsotn!D20+Aragatsotn!D21+Aragatsotn!D22+Aragatsotn!D23+Aragatsotn!D24+Aragatsotn!D25+Aragatsotn!D26+Aragatsotn!D27+Aragatsotn!D28+Aragatsotn!D42</f>
        <v>314195</v>
      </c>
      <c r="I19" s="35">
        <f>Aragatsotn!E12+Aragatsotn!E13+Aragatsotn!E19+Aragatsotn!E20+Aragatsotn!E21+Aragatsotn!E22+Aragatsotn!E23+Aragatsotn!E24+Aragatsotn!E25+Aragatsotn!E26+Aragatsotn!E27+Aragatsotn!E28+Aragatsotn!E42</f>
        <v>331100</v>
      </c>
      <c r="K19" s="227"/>
      <c r="M19" s="227"/>
    </row>
    <row r="20" spans="1:13" ht="16.5">
      <c r="A20" s="322" t="s">
        <v>52</v>
      </c>
      <c r="B20" s="323"/>
      <c r="C20" s="323"/>
      <c r="D20" s="323"/>
      <c r="E20" s="323"/>
      <c r="F20" s="323"/>
      <c r="G20" s="323"/>
      <c r="H20" s="324"/>
      <c r="I20" s="325"/>
    </row>
    <row r="21" spans="1:13" ht="17.25" thickBot="1">
      <c r="A21" s="290" t="s">
        <v>443</v>
      </c>
      <c r="B21" s="291"/>
      <c r="C21" s="291"/>
      <c r="D21" s="291"/>
      <c r="E21" s="291"/>
      <c r="F21" s="291"/>
      <c r="G21" s="291"/>
      <c r="H21" s="291"/>
      <c r="I21" s="292"/>
    </row>
    <row r="22" spans="1:13" ht="17.25" thickBot="1">
      <c r="A22" s="332" t="s">
        <v>53</v>
      </c>
      <c r="B22" s="333"/>
      <c r="C22" s="333"/>
      <c r="D22" s="333"/>
      <c r="E22" s="333"/>
      <c r="F22" s="333"/>
      <c r="G22" s="333"/>
      <c r="H22" s="333"/>
      <c r="I22" s="334"/>
    </row>
    <row r="23" spans="1:13" ht="56.25" customHeight="1" thickBot="1">
      <c r="A23" s="335" t="s">
        <v>54</v>
      </c>
      <c r="B23" s="336"/>
      <c r="C23" s="337" t="s">
        <v>360</v>
      </c>
      <c r="D23" s="338"/>
      <c r="E23" s="338"/>
      <c r="F23" s="338"/>
      <c r="G23" s="338"/>
      <c r="H23" s="338"/>
      <c r="I23" s="339"/>
    </row>
    <row r="24" spans="1:13" ht="46.5" customHeight="1" thickBot="1">
      <c r="A24" s="340" t="s">
        <v>56</v>
      </c>
      <c r="B24" s="341"/>
      <c r="C24" s="36"/>
      <c r="D24" s="36"/>
      <c r="E24" s="36"/>
      <c r="F24" s="36"/>
      <c r="G24" s="36"/>
      <c r="H24" s="36"/>
      <c r="I24" s="37"/>
    </row>
    <row r="25" spans="1:13" ht="16.5">
      <c r="A25" s="342" t="s">
        <v>57</v>
      </c>
      <c r="B25" s="343"/>
      <c r="C25" s="343"/>
      <c r="D25" s="343"/>
      <c r="E25" s="343"/>
      <c r="F25" s="343"/>
      <c r="G25" s="344"/>
      <c r="H25" s="344"/>
      <c r="I25" s="345"/>
    </row>
    <row r="26" spans="1:13" ht="17.25" thickBot="1">
      <c r="A26" s="286" t="s">
        <v>141</v>
      </c>
      <c r="B26" s="287"/>
      <c r="C26" s="287"/>
      <c r="D26" s="287"/>
      <c r="E26" s="287"/>
      <c r="F26" s="287"/>
      <c r="G26" s="288"/>
      <c r="H26" s="288"/>
      <c r="I26" s="289"/>
    </row>
    <row r="27" spans="1:13" ht="16.5">
      <c r="A27" s="342" t="s">
        <v>58</v>
      </c>
      <c r="B27" s="343"/>
      <c r="C27" s="343"/>
      <c r="D27" s="343"/>
      <c r="E27" s="343"/>
      <c r="F27" s="343"/>
      <c r="G27" s="344"/>
      <c r="H27" s="344"/>
      <c r="I27" s="345"/>
    </row>
    <row r="28" spans="1:13" s="43" customFormat="1" ht="16.5" customHeight="1" thickBot="1">
      <c r="A28" s="286" t="s">
        <v>77</v>
      </c>
      <c r="B28" s="287"/>
      <c r="C28" s="287"/>
      <c r="D28" s="287"/>
      <c r="E28" s="287"/>
      <c r="F28" s="287"/>
      <c r="G28" s="288"/>
      <c r="H28" s="288"/>
      <c r="I28" s="289"/>
    </row>
    <row r="29" spans="1:13" s="43" customFormat="1" ht="16.5">
      <c r="A29" s="369" t="s">
        <v>45</v>
      </c>
      <c r="B29" s="370"/>
      <c r="C29" s="375" t="s">
        <v>24</v>
      </c>
      <c r="D29" s="376"/>
      <c r="E29" s="376"/>
      <c r="F29" s="376"/>
      <c r="G29" s="376"/>
      <c r="H29" s="376"/>
      <c r="I29" s="377"/>
    </row>
    <row r="30" spans="1:13" s="43" customFormat="1" ht="16.5">
      <c r="A30" s="371"/>
      <c r="B30" s="372"/>
      <c r="C30" s="449" t="s">
        <v>114</v>
      </c>
      <c r="D30" s="450"/>
      <c r="E30" s="450"/>
      <c r="F30" s="451"/>
      <c r="G30" s="451"/>
      <c r="H30" s="451"/>
      <c r="I30" s="452"/>
    </row>
    <row r="31" spans="1:13" s="43" customFormat="1" ht="17.25" thickBot="1">
      <c r="A31" s="373"/>
      <c r="B31" s="374"/>
      <c r="C31" s="382" t="s">
        <v>66</v>
      </c>
      <c r="D31" s="383"/>
      <c r="E31" s="383"/>
      <c r="F31" s="384"/>
      <c r="G31" s="384"/>
      <c r="H31" s="384"/>
      <c r="I31" s="385"/>
    </row>
    <row r="32" spans="1:13" s="43" customFormat="1" ht="17.25" thickBot="1">
      <c r="A32" s="46" t="s">
        <v>103</v>
      </c>
      <c r="B32" s="162" t="s">
        <v>68</v>
      </c>
      <c r="C32" s="353" t="s">
        <v>114</v>
      </c>
      <c r="D32" s="354"/>
      <c r="E32" s="354"/>
      <c r="F32" s="354"/>
      <c r="G32" s="354"/>
      <c r="H32" s="354"/>
      <c r="I32" s="355"/>
    </row>
    <row r="33" spans="1:9" s="43" customFormat="1" ht="38.25" customHeight="1" thickBot="1">
      <c r="A33" s="356" t="s">
        <v>69</v>
      </c>
      <c r="B33" s="357"/>
      <c r="C33" s="212" t="s">
        <v>115</v>
      </c>
      <c r="D33" s="192">
        <v>0</v>
      </c>
      <c r="E33" s="192">
        <v>1</v>
      </c>
      <c r="F33" s="192">
        <v>1.2</v>
      </c>
      <c r="G33" s="162"/>
      <c r="H33" s="162"/>
      <c r="I33" s="162"/>
    </row>
    <row r="34" spans="1:9" s="43" customFormat="1" ht="17.25" thickBot="1">
      <c r="A34" s="356" t="s">
        <v>72</v>
      </c>
      <c r="B34" s="357"/>
      <c r="C34" s="159"/>
      <c r="D34" s="159"/>
      <c r="E34" s="159"/>
      <c r="F34" s="162"/>
      <c r="G34" s="162"/>
      <c r="H34" s="162"/>
      <c r="I34" s="162"/>
    </row>
    <row r="35" spans="1:9" s="43" customFormat="1" ht="58.5" customHeight="1" thickBot="1">
      <c r="A35" s="356" t="s">
        <v>73</v>
      </c>
      <c r="B35" s="391"/>
      <c r="C35" s="357"/>
      <c r="D35" s="159"/>
      <c r="E35" s="159"/>
      <c r="F35" s="162"/>
      <c r="G35" s="50">
        <f>SUM(Aragatsotn!C14:C15)</f>
        <v>0</v>
      </c>
      <c r="H35" s="50">
        <f>SUM(Aragatsotn!D14:D15)</f>
        <v>2400</v>
      </c>
      <c r="I35" s="50">
        <f>SUM(Aragatsotn!E14:E15)</f>
        <v>4000</v>
      </c>
    </row>
    <row r="36" spans="1:9" s="43" customFormat="1" ht="17.25" thickBot="1">
      <c r="A36" s="356" t="s">
        <v>74</v>
      </c>
      <c r="B36" s="357"/>
      <c r="C36" s="51">
        <f>I35</f>
        <v>4000</v>
      </c>
      <c r="D36" s="51"/>
      <c r="E36" s="51"/>
      <c r="F36" s="162"/>
      <c r="G36" s="162"/>
      <c r="H36" s="162"/>
      <c r="I36" s="162"/>
    </row>
    <row r="37" spans="1:9" s="43" customFormat="1" ht="96.75" customHeight="1" thickBot="1">
      <c r="A37" s="356" t="s">
        <v>75</v>
      </c>
      <c r="B37" s="357"/>
      <c r="C37" s="159"/>
      <c r="D37" s="159"/>
      <c r="E37" s="159"/>
      <c r="F37" s="162"/>
      <c r="G37" s="162"/>
      <c r="H37" s="162"/>
      <c r="I37" s="162"/>
    </row>
    <row r="38" spans="1:9" s="43" customFormat="1" ht="16.5">
      <c r="A38" s="453" t="s">
        <v>57</v>
      </c>
      <c r="B38" s="454"/>
      <c r="C38" s="454"/>
      <c r="D38" s="454"/>
      <c r="E38" s="454"/>
      <c r="F38" s="454"/>
      <c r="G38" s="454"/>
      <c r="H38" s="454"/>
      <c r="I38" s="455"/>
    </row>
    <row r="39" spans="1:9" s="43" customFormat="1" ht="17.25" thickBot="1">
      <c r="A39" s="353" t="s">
        <v>361</v>
      </c>
      <c r="B39" s="354"/>
      <c r="C39" s="354"/>
      <c r="D39" s="354"/>
      <c r="E39" s="354"/>
      <c r="F39" s="354"/>
      <c r="G39" s="354"/>
      <c r="H39" s="354"/>
      <c r="I39" s="355"/>
    </row>
    <row r="40" spans="1:9" s="43" customFormat="1" ht="16.5">
      <c r="A40" s="453" t="s">
        <v>58</v>
      </c>
      <c r="B40" s="454"/>
      <c r="C40" s="454"/>
      <c r="D40" s="454"/>
      <c r="E40" s="454"/>
      <c r="F40" s="454"/>
      <c r="G40" s="454"/>
      <c r="H40" s="454"/>
      <c r="I40" s="455"/>
    </row>
    <row r="41" spans="1:9" s="43" customFormat="1" ht="17.25" thickBot="1">
      <c r="A41" s="353" t="s">
        <v>76</v>
      </c>
      <c r="B41" s="354"/>
      <c r="C41" s="354"/>
      <c r="D41" s="354"/>
      <c r="E41" s="354"/>
      <c r="F41" s="354"/>
      <c r="G41" s="354"/>
      <c r="H41" s="354"/>
      <c r="I41" s="355"/>
    </row>
    <row r="42" spans="1:9" ht="16.5">
      <c r="A42" s="358" t="s">
        <v>42</v>
      </c>
      <c r="B42" s="359"/>
      <c r="C42" s="359"/>
      <c r="D42" s="364" t="s">
        <v>27</v>
      </c>
      <c r="E42" s="365"/>
      <c r="F42" s="365"/>
      <c r="G42" s="365"/>
      <c r="H42" s="365"/>
      <c r="I42" s="366"/>
    </row>
    <row r="43" spans="1:9" ht="19.5" customHeight="1">
      <c r="A43" s="360"/>
      <c r="B43" s="361"/>
      <c r="C43" s="361"/>
      <c r="D43" s="367" t="s">
        <v>43</v>
      </c>
      <c r="E43" s="368"/>
      <c r="F43" s="270"/>
      <c r="G43" s="367" t="s">
        <v>44</v>
      </c>
      <c r="H43" s="368"/>
      <c r="I43" s="270"/>
    </row>
    <row r="44" spans="1:9" ht="33.75" thickBot="1">
      <c r="A44" s="362"/>
      <c r="B44" s="363"/>
      <c r="C44" s="363"/>
      <c r="D44" s="26" t="s">
        <v>14</v>
      </c>
      <c r="E44" s="26" t="s">
        <v>15</v>
      </c>
      <c r="F44" s="44" t="s">
        <v>5</v>
      </c>
      <c r="G44" s="26" t="s">
        <v>14</v>
      </c>
      <c r="H44" s="26" t="s">
        <v>15</v>
      </c>
      <c r="I44" s="45" t="s">
        <v>5</v>
      </c>
    </row>
    <row r="45" spans="1:9" ht="16.5">
      <c r="A45" s="369" t="s">
        <v>45</v>
      </c>
      <c r="B45" s="370"/>
      <c r="C45" s="375" t="s">
        <v>24</v>
      </c>
      <c r="D45" s="376"/>
      <c r="E45" s="376"/>
      <c r="F45" s="376"/>
      <c r="G45" s="376"/>
      <c r="H45" s="376"/>
      <c r="I45" s="377"/>
    </row>
    <row r="46" spans="1:9" ht="16.5">
      <c r="A46" s="371"/>
      <c r="B46" s="372"/>
      <c r="C46" s="378" t="s">
        <v>65</v>
      </c>
      <c r="D46" s="379"/>
      <c r="E46" s="379"/>
      <c r="F46" s="380"/>
      <c r="G46" s="380"/>
      <c r="H46" s="380"/>
      <c r="I46" s="381"/>
    </row>
    <row r="47" spans="1:9" ht="17.25" thickBot="1">
      <c r="A47" s="373"/>
      <c r="B47" s="374"/>
      <c r="C47" s="382" t="s">
        <v>66</v>
      </c>
      <c r="D47" s="383"/>
      <c r="E47" s="383"/>
      <c r="F47" s="384"/>
      <c r="G47" s="384"/>
      <c r="H47" s="384"/>
      <c r="I47" s="385"/>
    </row>
    <row r="48" spans="1:9" ht="17.25" thickBot="1">
      <c r="A48" s="46" t="s">
        <v>67</v>
      </c>
      <c r="B48" s="47" t="s">
        <v>68</v>
      </c>
      <c r="C48" s="386" t="s">
        <v>138</v>
      </c>
      <c r="D48" s="387"/>
      <c r="E48" s="387"/>
      <c r="F48" s="387"/>
      <c r="G48" s="387"/>
      <c r="H48" s="387"/>
      <c r="I48" s="388"/>
    </row>
    <row r="49" spans="1:9" ht="73.5" customHeight="1" thickBot="1">
      <c r="A49" s="389" t="s">
        <v>69</v>
      </c>
      <c r="B49" s="390"/>
      <c r="C49" s="48" t="s">
        <v>70</v>
      </c>
      <c r="D49" s="53">
        <v>0</v>
      </c>
      <c r="E49" s="166">
        <v>16</v>
      </c>
      <c r="F49" s="166">
        <v>16</v>
      </c>
      <c r="G49" s="47"/>
      <c r="H49" s="47"/>
      <c r="I49" s="47"/>
    </row>
    <row r="50" spans="1:9" ht="59.25" customHeight="1" thickBot="1">
      <c r="A50" s="353"/>
      <c r="B50" s="355"/>
      <c r="C50" s="210" t="s">
        <v>71</v>
      </c>
      <c r="D50" s="215">
        <v>0</v>
      </c>
      <c r="E50" s="215">
        <v>9300</v>
      </c>
      <c r="F50" s="215">
        <v>9300</v>
      </c>
      <c r="G50" s="47"/>
      <c r="H50" s="47"/>
      <c r="I50" s="47"/>
    </row>
    <row r="51" spans="1:9" ht="36.75" customHeight="1" thickBot="1">
      <c r="A51" s="356" t="s">
        <v>72</v>
      </c>
      <c r="B51" s="357"/>
      <c r="C51" s="48"/>
      <c r="D51" s="48"/>
      <c r="E51" s="48"/>
      <c r="F51" s="47"/>
      <c r="G51" s="47"/>
      <c r="H51" s="47"/>
      <c r="I51" s="47"/>
    </row>
    <row r="52" spans="1:9" ht="52.5" customHeight="1" thickBot="1">
      <c r="A52" s="356" t="s">
        <v>73</v>
      </c>
      <c r="B52" s="391"/>
      <c r="C52" s="357"/>
      <c r="D52" s="48"/>
      <c r="E52" s="48"/>
      <c r="F52" s="47"/>
      <c r="G52" s="50">
        <f>SUM(Aragatsotn!C29:C38)</f>
        <v>0</v>
      </c>
      <c r="H52" s="50">
        <f>SUM(Aragatsotn!D29:D38)</f>
        <v>148000</v>
      </c>
      <c r="I52" s="50">
        <f>SUM(Aragatsotn!E29:E38)</f>
        <v>148000</v>
      </c>
    </row>
    <row r="53" spans="1:9" ht="17.25" thickBot="1">
      <c r="A53" s="356" t="s">
        <v>74</v>
      </c>
      <c r="B53" s="357"/>
      <c r="C53" s="51">
        <f>I52</f>
        <v>148000</v>
      </c>
      <c r="D53" s="52"/>
      <c r="E53" s="52"/>
      <c r="F53" s="47"/>
      <c r="G53" s="47"/>
      <c r="H53" s="47"/>
      <c r="I53" s="47"/>
    </row>
    <row r="54" spans="1:9" ht="66" customHeight="1" thickBot="1">
      <c r="A54" s="356" t="s">
        <v>75</v>
      </c>
      <c r="B54" s="357"/>
      <c r="C54" s="48"/>
      <c r="D54" s="48"/>
      <c r="E54" s="48"/>
      <c r="F54" s="47"/>
      <c r="G54" s="47"/>
      <c r="H54" s="47"/>
      <c r="I54" s="47"/>
    </row>
    <row r="55" spans="1:9" ht="17.25" thickBot="1">
      <c r="A55" s="392" t="s">
        <v>57</v>
      </c>
      <c r="B55" s="393"/>
      <c r="C55" s="393"/>
      <c r="D55" s="393"/>
      <c r="E55" s="393"/>
      <c r="F55" s="393"/>
      <c r="G55" s="393"/>
      <c r="H55" s="393"/>
      <c r="I55" s="394"/>
    </row>
    <row r="56" spans="1:9" ht="17.25" thickBot="1">
      <c r="A56" s="356" t="s">
        <v>137</v>
      </c>
      <c r="B56" s="391"/>
      <c r="C56" s="391"/>
      <c r="D56" s="391"/>
      <c r="E56" s="391"/>
      <c r="F56" s="391"/>
      <c r="G56" s="391"/>
      <c r="H56" s="391"/>
      <c r="I56" s="357"/>
    </row>
    <row r="57" spans="1:9" ht="17.25" thickBot="1">
      <c r="A57" s="392" t="s">
        <v>58</v>
      </c>
      <c r="B57" s="393"/>
      <c r="C57" s="393"/>
      <c r="D57" s="393"/>
      <c r="E57" s="393"/>
      <c r="F57" s="393"/>
      <c r="G57" s="393"/>
      <c r="H57" s="393"/>
      <c r="I57" s="394"/>
    </row>
    <row r="58" spans="1:9" ht="17.25" thickBot="1">
      <c r="A58" s="356" t="s">
        <v>76</v>
      </c>
      <c r="B58" s="391"/>
      <c r="C58" s="391"/>
      <c r="D58" s="391"/>
      <c r="E58" s="391"/>
      <c r="F58" s="391"/>
      <c r="G58" s="391"/>
      <c r="H58" s="391"/>
      <c r="I58" s="357"/>
    </row>
    <row r="59" spans="1:9" ht="16.5">
      <c r="A59" s="346" t="s">
        <v>45</v>
      </c>
      <c r="B59" s="347"/>
      <c r="C59" s="350" t="s">
        <v>24</v>
      </c>
      <c r="D59" s="351"/>
      <c r="E59" s="351"/>
      <c r="F59" s="351"/>
      <c r="G59" s="351"/>
      <c r="H59" s="351"/>
      <c r="I59" s="352"/>
    </row>
    <row r="60" spans="1:9" ht="18" customHeight="1">
      <c r="A60" s="348"/>
      <c r="B60" s="349"/>
      <c r="C60" s="265" t="s">
        <v>59</v>
      </c>
      <c r="D60" s="266"/>
      <c r="E60" s="266"/>
      <c r="F60" s="266"/>
      <c r="G60" s="266"/>
      <c r="H60" s="266"/>
      <c r="I60" s="267"/>
    </row>
    <row r="61" spans="1:9" ht="16.5">
      <c r="A61" s="398" t="s">
        <v>60</v>
      </c>
      <c r="B61" s="399" t="s">
        <v>61</v>
      </c>
      <c r="C61" s="326" t="s">
        <v>49</v>
      </c>
      <c r="D61" s="327"/>
      <c r="E61" s="327"/>
      <c r="F61" s="327"/>
      <c r="G61" s="327"/>
      <c r="H61" s="327"/>
      <c r="I61" s="328"/>
    </row>
    <row r="62" spans="1:9" ht="39.75" customHeight="1">
      <c r="A62" s="398"/>
      <c r="B62" s="399"/>
      <c r="C62" s="329" t="s">
        <v>140</v>
      </c>
      <c r="D62" s="330"/>
      <c r="E62" s="330"/>
      <c r="F62" s="330"/>
      <c r="G62" s="330"/>
      <c r="H62" s="330"/>
      <c r="I62" s="331"/>
    </row>
    <row r="63" spans="1:9" ht="17.25" thickBot="1">
      <c r="A63" s="423" t="s">
        <v>50</v>
      </c>
      <c r="B63" s="424"/>
      <c r="C63" s="38"/>
      <c r="D63" s="39" t="s">
        <v>51</v>
      </c>
      <c r="E63" s="39" t="s">
        <v>51</v>
      </c>
      <c r="F63" s="39" t="s">
        <v>51</v>
      </c>
      <c r="G63" s="40">
        <f>SUM(Aragatsotn!C39:C41,Aragatsotn!C47)</f>
        <v>0</v>
      </c>
      <c r="H63" s="40">
        <f>Aragatsotn!D39+Aragatsotn!D40+Aragatsotn!D41+Aragatsotn!D47+Aragatsotn!D44</f>
        <v>34800</v>
      </c>
      <c r="I63" s="40">
        <f>Aragatsotn!E39+Aragatsotn!E40+Aragatsotn!E41+Aragatsotn!E47+Aragatsotn!E44</f>
        <v>94500</v>
      </c>
    </row>
    <row r="64" spans="1:9" ht="16.5">
      <c r="A64" s="425" t="s">
        <v>52</v>
      </c>
      <c r="B64" s="426"/>
      <c r="C64" s="426"/>
      <c r="D64" s="426"/>
      <c r="E64" s="426"/>
      <c r="F64" s="426"/>
      <c r="G64" s="426"/>
      <c r="H64" s="426"/>
      <c r="I64" s="427"/>
    </row>
    <row r="65" spans="1:9" ht="17.25" thickBot="1">
      <c r="A65" s="428" t="s">
        <v>448</v>
      </c>
      <c r="B65" s="429"/>
      <c r="C65" s="429"/>
      <c r="D65" s="429"/>
      <c r="E65" s="429"/>
      <c r="F65" s="429"/>
      <c r="G65" s="429"/>
      <c r="H65" s="429"/>
      <c r="I65" s="430"/>
    </row>
    <row r="66" spans="1:9" ht="17.25" thickBot="1">
      <c r="A66" s="431" t="s">
        <v>53</v>
      </c>
      <c r="B66" s="432"/>
      <c r="C66" s="432"/>
      <c r="D66" s="432"/>
      <c r="E66" s="432"/>
      <c r="F66" s="432"/>
      <c r="G66" s="432"/>
      <c r="H66" s="432"/>
      <c r="I66" s="433"/>
    </row>
    <row r="67" spans="1:9" ht="57" customHeight="1" thickBot="1">
      <c r="A67" s="434" t="s">
        <v>54</v>
      </c>
      <c r="B67" s="435"/>
      <c r="C67" s="436" t="s">
        <v>62</v>
      </c>
      <c r="D67" s="437"/>
      <c r="E67" s="437"/>
      <c r="F67" s="437"/>
      <c r="G67" s="437"/>
      <c r="H67" s="437"/>
      <c r="I67" s="438"/>
    </row>
    <row r="68" spans="1:9" ht="46.5" customHeight="1" thickBot="1">
      <c r="A68" s="439" t="s">
        <v>56</v>
      </c>
      <c r="B68" s="440"/>
      <c r="C68" s="41"/>
      <c r="D68" s="41"/>
      <c r="E68" s="41"/>
      <c r="F68" s="41"/>
      <c r="G68" s="41"/>
      <c r="H68" s="41"/>
      <c r="I68" s="42"/>
    </row>
    <row r="69" spans="1:9" ht="16.5">
      <c r="A69" s="441" t="s">
        <v>57</v>
      </c>
      <c r="B69" s="442"/>
      <c r="C69" s="442"/>
      <c r="D69" s="442"/>
      <c r="E69" s="442"/>
      <c r="F69" s="442"/>
      <c r="G69" s="443"/>
      <c r="H69" s="443"/>
      <c r="I69" s="444"/>
    </row>
    <row r="70" spans="1:9" ht="17.25" thickBot="1">
      <c r="A70" s="445" t="s">
        <v>139</v>
      </c>
      <c r="B70" s="446"/>
      <c r="C70" s="446"/>
      <c r="D70" s="446"/>
      <c r="E70" s="446"/>
      <c r="F70" s="446"/>
      <c r="G70" s="447"/>
      <c r="H70" s="447"/>
      <c r="I70" s="448"/>
    </row>
    <row r="71" spans="1:9" ht="16.5">
      <c r="A71" s="441" t="s">
        <v>58</v>
      </c>
      <c r="B71" s="442"/>
      <c r="C71" s="442"/>
      <c r="D71" s="442"/>
      <c r="E71" s="442"/>
      <c r="F71" s="442"/>
      <c r="G71" s="443"/>
      <c r="H71" s="443"/>
      <c r="I71" s="444"/>
    </row>
    <row r="72" spans="1:9" ht="17.25" thickBot="1">
      <c r="A72" s="445" t="s">
        <v>78</v>
      </c>
      <c r="B72" s="446"/>
      <c r="C72" s="446"/>
      <c r="D72" s="446"/>
      <c r="E72" s="446"/>
      <c r="F72" s="446"/>
      <c r="G72" s="447"/>
      <c r="H72" s="447"/>
      <c r="I72" s="448"/>
    </row>
    <row r="73" spans="1:9" s="43" customFormat="1" ht="16.5">
      <c r="A73" s="305" t="s">
        <v>45</v>
      </c>
      <c r="B73" s="306"/>
      <c r="C73" s="309" t="s">
        <v>24</v>
      </c>
      <c r="D73" s="310"/>
      <c r="E73" s="310"/>
      <c r="F73" s="310"/>
      <c r="G73" s="310"/>
      <c r="H73" s="310"/>
      <c r="I73" s="311"/>
    </row>
    <row r="74" spans="1:9" s="43" customFormat="1" ht="16.5">
      <c r="A74" s="307"/>
      <c r="B74" s="308"/>
      <c r="C74" s="395" t="s">
        <v>116</v>
      </c>
      <c r="D74" s="396"/>
      <c r="E74" s="396"/>
      <c r="F74" s="396"/>
      <c r="G74" s="396"/>
      <c r="H74" s="396"/>
      <c r="I74" s="397"/>
    </row>
    <row r="75" spans="1:9" s="43" customFormat="1" ht="16.5">
      <c r="A75" s="315" t="s">
        <v>80</v>
      </c>
      <c r="B75" s="316" t="s">
        <v>68</v>
      </c>
      <c r="C75" s="417" t="s">
        <v>49</v>
      </c>
      <c r="D75" s="418"/>
      <c r="E75" s="418"/>
      <c r="F75" s="418"/>
      <c r="G75" s="418"/>
      <c r="H75" s="418"/>
      <c r="I75" s="419"/>
    </row>
    <row r="76" spans="1:9" s="43" customFormat="1" ht="17.25" thickBot="1">
      <c r="A76" s="415"/>
      <c r="B76" s="416"/>
      <c r="C76" s="420" t="s">
        <v>117</v>
      </c>
      <c r="D76" s="421"/>
      <c r="E76" s="421"/>
      <c r="F76" s="421"/>
      <c r="G76" s="421"/>
      <c r="H76" s="421"/>
      <c r="I76" s="422"/>
    </row>
    <row r="77" spans="1:9" s="43" customFormat="1" ht="54" customHeight="1">
      <c r="A77" s="400" t="s">
        <v>69</v>
      </c>
      <c r="B77" s="401"/>
      <c r="C77" s="54" t="s">
        <v>118</v>
      </c>
      <c r="D77" s="87">
        <v>1</v>
      </c>
      <c r="E77" s="87">
        <v>1</v>
      </c>
      <c r="F77" s="87">
        <v>1</v>
      </c>
      <c r="G77" s="88"/>
      <c r="H77" s="88"/>
      <c r="I77" s="56"/>
    </row>
    <row r="78" spans="1:9" s="43" customFormat="1" ht="17.25" thickBot="1">
      <c r="A78" s="402" t="s">
        <v>72</v>
      </c>
      <c r="B78" s="403"/>
      <c r="C78" s="57"/>
      <c r="D78" s="57"/>
      <c r="E78" s="57"/>
      <c r="F78" s="58"/>
      <c r="G78" s="59"/>
      <c r="H78" s="59"/>
      <c r="I78" s="60"/>
    </row>
    <row r="79" spans="1:9" s="43" customFormat="1" ht="57.75" customHeight="1" thickBot="1">
      <c r="A79" s="404" t="s">
        <v>84</v>
      </c>
      <c r="B79" s="405"/>
      <c r="C79" s="405"/>
      <c r="D79" s="158"/>
      <c r="E79" s="158"/>
      <c r="F79" s="62"/>
      <c r="G79" s="89">
        <f>SUM(Aragatsotn!C16,Aragatsotn!C42)</f>
        <v>0</v>
      </c>
      <c r="H79" s="89">
        <f>Aragatsotn!D16</f>
        <v>12000</v>
      </c>
      <c r="I79" s="89">
        <f>Aragatsotn!E16</f>
        <v>15000</v>
      </c>
    </row>
    <row r="80" spans="1:9" s="43" customFormat="1" ht="46.5" customHeight="1" thickBot="1">
      <c r="A80" s="406" t="s">
        <v>85</v>
      </c>
      <c r="B80" s="407"/>
      <c r="C80" s="90">
        <f>I79</f>
        <v>15000</v>
      </c>
      <c r="D80" s="90"/>
      <c r="E80" s="90"/>
      <c r="F80" s="62"/>
      <c r="G80" s="65"/>
      <c r="H80" s="65"/>
      <c r="I80" s="66"/>
    </row>
    <row r="81" spans="1:9" s="43" customFormat="1" ht="83.25" customHeight="1" thickBot="1">
      <c r="A81" s="406" t="s">
        <v>86</v>
      </c>
      <c r="B81" s="407"/>
      <c r="C81" s="160"/>
      <c r="D81" s="160"/>
      <c r="E81" s="160"/>
      <c r="F81" s="62"/>
      <c r="G81" s="65"/>
      <c r="H81" s="65"/>
      <c r="I81" s="66"/>
    </row>
    <row r="82" spans="1:9" s="43" customFormat="1" ht="16.5">
      <c r="A82" s="342" t="s">
        <v>57</v>
      </c>
      <c r="B82" s="343"/>
      <c r="C82" s="343"/>
      <c r="D82" s="343"/>
      <c r="E82" s="343"/>
      <c r="F82" s="343"/>
      <c r="G82" s="344"/>
      <c r="H82" s="344"/>
      <c r="I82" s="345"/>
    </row>
    <row r="83" spans="1:9" s="43" customFormat="1" ht="17.25" thickBot="1">
      <c r="A83" s="286" t="s">
        <v>362</v>
      </c>
      <c r="B83" s="287"/>
      <c r="C83" s="287"/>
      <c r="D83" s="287"/>
      <c r="E83" s="287"/>
      <c r="F83" s="287"/>
      <c r="G83" s="288"/>
      <c r="H83" s="288"/>
      <c r="I83" s="289"/>
    </row>
    <row r="84" spans="1:9" s="43" customFormat="1" ht="16.5">
      <c r="A84" s="342" t="s">
        <v>58</v>
      </c>
      <c r="B84" s="343"/>
      <c r="C84" s="343"/>
      <c r="D84" s="343"/>
      <c r="E84" s="343"/>
      <c r="F84" s="343"/>
      <c r="G84" s="344"/>
      <c r="H84" s="344"/>
      <c r="I84" s="345"/>
    </row>
    <row r="85" spans="1:9" s="43" customFormat="1" ht="17.25" thickBot="1">
      <c r="A85" s="286" t="s">
        <v>76</v>
      </c>
      <c r="B85" s="287"/>
      <c r="C85" s="287"/>
      <c r="D85" s="287"/>
      <c r="E85" s="287"/>
      <c r="F85" s="287"/>
      <c r="G85" s="288"/>
      <c r="H85" s="288"/>
      <c r="I85" s="289"/>
    </row>
    <row r="86" spans="1:9" s="43" customFormat="1" ht="16.5">
      <c r="A86" s="258" t="s">
        <v>45</v>
      </c>
      <c r="B86" s="259"/>
      <c r="C86" s="272" t="s">
        <v>24</v>
      </c>
      <c r="D86" s="273"/>
      <c r="E86" s="273"/>
      <c r="F86" s="273"/>
      <c r="G86" s="273"/>
      <c r="H86" s="273"/>
      <c r="I86" s="274"/>
    </row>
    <row r="87" spans="1:9" s="43" customFormat="1" ht="16.5">
      <c r="A87" s="260"/>
      <c r="B87" s="261"/>
      <c r="C87" s="411" t="s">
        <v>363</v>
      </c>
      <c r="D87" s="412"/>
      <c r="E87" s="412"/>
      <c r="F87" s="413"/>
      <c r="G87" s="413"/>
      <c r="H87" s="413"/>
      <c r="I87" s="414"/>
    </row>
    <row r="88" spans="1:9" s="43" customFormat="1" ht="16.5">
      <c r="A88" s="268" t="s">
        <v>133</v>
      </c>
      <c r="B88" s="270" t="s">
        <v>89</v>
      </c>
      <c r="C88" s="272" t="s">
        <v>49</v>
      </c>
      <c r="D88" s="273"/>
      <c r="E88" s="273"/>
      <c r="F88" s="273"/>
      <c r="G88" s="273"/>
      <c r="H88" s="273"/>
      <c r="I88" s="274"/>
    </row>
    <row r="89" spans="1:9" s="43" customFormat="1" ht="33.75" customHeight="1" thickBot="1">
      <c r="A89" s="268"/>
      <c r="B89" s="270"/>
      <c r="C89" s="408" t="s">
        <v>444</v>
      </c>
      <c r="D89" s="409"/>
      <c r="E89" s="409"/>
      <c r="F89" s="409"/>
      <c r="G89" s="409"/>
      <c r="H89" s="409"/>
      <c r="I89" s="410"/>
    </row>
    <row r="90" spans="1:9" s="43" customFormat="1" ht="50.25" customHeight="1" thickBot="1">
      <c r="A90" s="248" t="s">
        <v>91</v>
      </c>
      <c r="B90" s="249"/>
      <c r="C90" s="163" t="s">
        <v>92</v>
      </c>
      <c r="D90" s="76">
        <v>9</v>
      </c>
      <c r="E90" s="76">
        <v>9</v>
      </c>
      <c r="F90" s="75">
        <v>9</v>
      </c>
      <c r="G90" s="81"/>
      <c r="H90" s="81"/>
      <c r="I90" s="77"/>
    </row>
    <row r="91" spans="1:9" s="43" customFormat="1" ht="17.25" thickBot="1">
      <c r="A91" s="248" t="s">
        <v>93</v>
      </c>
      <c r="B91" s="249"/>
      <c r="C91" s="163"/>
      <c r="D91" s="78" t="s">
        <v>51</v>
      </c>
      <c r="E91" s="78" t="s">
        <v>51</v>
      </c>
      <c r="F91" s="78" t="s">
        <v>51</v>
      </c>
      <c r="G91" s="79">
        <f>SUM(Aragatsotn!C48:C55)</f>
        <v>39150</v>
      </c>
      <c r="H91" s="79">
        <f>SUM(Aragatsotn!D48:D55)</f>
        <v>40850</v>
      </c>
      <c r="I91" s="79">
        <f>Aragatsotn!E48+Aragatsotn!E49+Aragatsotn!E50+Aragatsotn!E51+Aragatsotn!E52+Aragatsotn!E53+Aragatsotn!E54+Aragatsotn!E55+Aragatsotn!E56</f>
        <v>42850</v>
      </c>
    </row>
    <row r="92" spans="1:9" s="43" customFormat="1" ht="17.25" thickBot="1">
      <c r="A92" s="248" t="s">
        <v>94</v>
      </c>
      <c r="B92" s="456"/>
      <c r="C92" s="249"/>
      <c r="D92" s="161"/>
      <c r="E92" s="161"/>
      <c r="F92" s="78"/>
      <c r="G92" s="81"/>
      <c r="H92" s="81"/>
      <c r="I92" s="77"/>
    </row>
    <row r="93" spans="1:9" s="43" customFormat="1" ht="16.5">
      <c r="A93" s="457" t="s">
        <v>95</v>
      </c>
      <c r="B93" s="458"/>
      <c r="C93" s="458"/>
      <c r="D93" s="458"/>
      <c r="E93" s="458"/>
      <c r="F93" s="458"/>
      <c r="G93" s="458"/>
      <c r="H93" s="458"/>
      <c r="I93" s="459"/>
    </row>
    <row r="94" spans="1:9" s="43" customFormat="1" ht="17.25" thickBot="1">
      <c r="A94" s="460" t="s">
        <v>358</v>
      </c>
      <c r="B94" s="461"/>
      <c r="C94" s="461"/>
      <c r="D94" s="461"/>
      <c r="E94" s="461"/>
      <c r="F94" s="461"/>
      <c r="G94" s="461"/>
      <c r="H94" s="461"/>
      <c r="I94" s="462"/>
    </row>
    <row r="95" spans="1:9" s="43" customFormat="1" ht="16.5">
      <c r="A95" s="250" t="s">
        <v>57</v>
      </c>
      <c r="B95" s="251"/>
      <c r="C95" s="251"/>
      <c r="D95" s="251"/>
      <c r="E95" s="251"/>
      <c r="F95" s="251"/>
      <c r="G95" s="252"/>
      <c r="H95" s="252"/>
      <c r="I95" s="253"/>
    </row>
    <row r="96" spans="1:9" s="43" customFormat="1" ht="15" customHeight="1" thickBot="1">
      <c r="A96" s="254" t="s">
        <v>97</v>
      </c>
      <c r="B96" s="255"/>
      <c r="C96" s="255"/>
      <c r="D96" s="255"/>
      <c r="E96" s="255"/>
      <c r="F96" s="255"/>
      <c r="G96" s="256"/>
      <c r="H96" s="256"/>
      <c r="I96" s="257"/>
    </row>
    <row r="97" spans="1:9" s="43" customFormat="1" ht="16.5">
      <c r="A97" s="250" t="s">
        <v>58</v>
      </c>
      <c r="B97" s="251"/>
      <c r="C97" s="251"/>
      <c r="D97" s="251"/>
      <c r="E97" s="251"/>
      <c r="F97" s="251"/>
      <c r="G97" s="252"/>
      <c r="H97" s="252"/>
      <c r="I97" s="253"/>
    </row>
    <row r="98" spans="1:9" s="43" customFormat="1" ht="33.75" customHeight="1" thickBot="1">
      <c r="A98" s="254" t="s">
        <v>98</v>
      </c>
      <c r="B98" s="255"/>
      <c r="C98" s="255"/>
      <c r="D98" s="255"/>
      <c r="E98" s="255"/>
      <c r="F98" s="255"/>
      <c r="G98" s="256"/>
      <c r="H98" s="256"/>
      <c r="I98" s="257"/>
    </row>
    <row r="99" spans="1:9" ht="16.5">
      <c r="A99" s="305" t="s">
        <v>45</v>
      </c>
      <c r="B99" s="306"/>
      <c r="C99" s="309" t="s">
        <v>24</v>
      </c>
      <c r="D99" s="310"/>
      <c r="E99" s="310"/>
      <c r="F99" s="310"/>
      <c r="G99" s="310"/>
      <c r="H99" s="310"/>
      <c r="I99" s="311"/>
    </row>
    <row r="100" spans="1:9" ht="16.5">
      <c r="A100" s="307"/>
      <c r="B100" s="308"/>
      <c r="C100" s="395" t="s">
        <v>79</v>
      </c>
      <c r="D100" s="396"/>
      <c r="E100" s="396"/>
      <c r="F100" s="396"/>
      <c r="G100" s="396"/>
      <c r="H100" s="396"/>
      <c r="I100" s="397"/>
    </row>
    <row r="101" spans="1:9" ht="16.5">
      <c r="A101" s="315" t="s">
        <v>104</v>
      </c>
      <c r="B101" s="316" t="s">
        <v>68</v>
      </c>
      <c r="C101" s="417" t="s">
        <v>49</v>
      </c>
      <c r="D101" s="418"/>
      <c r="E101" s="418"/>
      <c r="F101" s="418"/>
      <c r="G101" s="418"/>
      <c r="H101" s="418"/>
      <c r="I101" s="419"/>
    </row>
    <row r="102" spans="1:9" ht="33" customHeight="1" thickBot="1">
      <c r="A102" s="415"/>
      <c r="B102" s="416"/>
      <c r="C102" s="420" t="s">
        <v>81</v>
      </c>
      <c r="D102" s="421"/>
      <c r="E102" s="421"/>
      <c r="F102" s="421"/>
      <c r="G102" s="421"/>
      <c r="H102" s="421"/>
      <c r="I102" s="422"/>
    </row>
    <row r="103" spans="1:9" ht="66">
      <c r="A103" s="400" t="s">
        <v>69</v>
      </c>
      <c r="B103" s="401"/>
      <c r="C103" s="54" t="s">
        <v>82</v>
      </c>
      <c r="D103" s="87">
        <v>32</v>
      </c>
      <c r="E103" s="87">
        <v>32</v>
      </c>
      <c r="F103" s="87">
        <v>32</v>
      </c>
      <c r="G103" s="55"/>
      <c r="H103" s="55"/>
      <c r="I103" s="56"/>
    </row>
    <row r="104" spans="1:9" ht="116.25" thickBot="1">
      <c r="A104" s="402" t="s">
        <v>72</v>
      </c>
      <c r="B104" s="403"/>
      <c r="C104" s="57" t="s">
        <v>83</v>
      </c>
      <c r="D104" s="57"/>
      <c r="E104" s="57"/>
      <c r="F104" s="58">
        <v>100</v>
      </c>
      <c r="G104" s="59"/>
      <c r="H104" s="59"/>
      <c r="I104" s="60"/>
    </row>
    <row r="105" spans="1:9" ht="59.25" customHeight="1" thickBot="1">
      <c r="A105" s="404" t="s">
        <v>84</v>
      </c>
      <c r="B105" s="405"/>
      <c r="C105" s="405"/>
      <c r="D105" s="61"/>
      <c r="E105" s="61"/>
      <c r="F105" s="62"/>
      <c r="G105" s="63">
        <f>Aragatsotn!C57</f>
        <v>30000</v>
      </c>
      <c r="H105" s="63">
        <f>Aragatsotn!D57</f>
        <v>30000</v>
      </c>
      <c r="I105" s="63">
        <f>Aragatsotn!E57</f>
        <v>30000</v>
      </c>
    </row>
    <row r="106" spans="1:9" ht="42.75" customHeight="1" thickBot="1">
      <c r="A106" s="406" t="s">
        <v>85</v>
      </c>
      <c r="B106" s="407"/>
      <c r="C106" s="63">
        <f>I105</f>
        <v>30000</v>
      </c>
      <c r="D106" s="64"/>
      <c r="E106" s="64"/>
      <c r="F106" s="62"/>
      <c r="G106" s="65"/>
      <c r="H106" s="65"/>
      <c r="I106" s="66"/>
    </row>
    <row r="107" spans="1:9" ht="67.5" customHeight="1" thickBot="1">
      <c r="A107" s="406" t="s">
        <v>86</v>
      </c>
      <c r="B107" s="407"/>
      <c r="C107" s="67"/>
      <c r="D107" s="67"/>
      <c r="E107" s="67"/>
      <c r="F107" s="62"/>
      <c r="G107" s="65"/>
      <c r="H107" s="65"/>
      <c r="I107" s="66"/>
    </row>
    <row r="108" spans="1:9" ht="16.5">
      <c r="A108" s="342" t="s">
        <v>57</v>
      </c>
      <c r="B108" s="343"/>
      <c r="C108" s="343"/>
      <c r="D108" s="343"/>
      <c r="E108" s="343"/>
      <c r="F108" s="343"/>
      <c r="G108" s="344"/>
      <c r="H108" s="344"/>
      <c r="I108" s="345"/>
    </row>
    <row r="109" spans="1:9" ht="17.25" thickBot="1">
      <c r="A109" s="286" t="s">
        <v>143</v>
      </c>
      <c r="B109" s="287"/>
      <c r="C109" s="287"/>
      <c r="D109" s="287"/>
      <c r="E109" s="287"/>
      <c r="F109" s="287"/>
      <c r="G109" s="288"/>
      <c r="H109" s="288"/>
      <c r="I109" s="289"/>
    </row>
    <row r="110" spans="1:9" ht="16.5">
      <c r="A110" s="342" t="s">
        <v>58</v>
      </c>
      <c r="B110" s="343"/>
      <c r="C110" s="343"/>
      <c r="D110" s="343"/>
      <c r="E110" s="343"/>
      <c r="F110" s="343"/>
      <c r="G110" s="344"/>
      <c r="H110" s="344"/>
      <c r="I110" s="345"/>
    </row>
    <row r="111" spans="1:9" ht="17.25" thickBot="1">
      <c r="A111" s="286" t="s">
        <v>76</v>
      </c>
      <c r="B111" s="287"/>
      <c r="C111" s="287"/>
      <c r="D111" s="287"/>
      <c r="E111" s="287"/>
      <c r="F111" s="287"/>
      <c r="G111" s="288"/>
      <c r="H111" s="288"/>
      <c r="I111" s="289"/>
    </row>
    <row r="112" spans="1:9" s="188" customFormat="1" ht="16.5">
      <c r="A112" s="258" t="s">
        <v>45</v>
      </c>
      <c r="B112" s="259"/>
      <c r="C112" s="262" t="s">
        <v>24</v>
      </c>
      <c r="D112" s="263"/>
      <c r="E112" s="263"/>
      <c r="F112" s="263"/>
      <c r="G112" s="263"/>
      <c r="H112" s="263"/>
      <c r="I112" s="264"/>
    </row>
    <row r="113" spans="1:9" s="188" customFormat="1" ht="16.5">
      <c r="A113" s="260"/>
      <c r="B113" s="261"/>
      <c r="C113" s="265" t="s">
        <v>134</v>
      </c>
      <c r="D113" s="266"/>
      <c r="E113" s="266"/>
      <c r="F113" s="266"/>
      <c r="G113" s="266"/>
      <c r="H113" s="266"/>
      <c r="I113" s="267"/>
    </row>
    <row r="114" spans="1:9" s="188" customFormat="1" ht="16.5">
      <c r="A114" s="268" t="s">
        <v>128</v>
      </c>
      <c r="B114" s="270" t="s">
        <v>68</v>
      </c>
      <c r="C114" s="272" t="s">
        <v>49</v>
      </c>
      <c r="D114" s="273"/>
      <c r="E114" s="273"/>
      <c r="F114" s="273"/>
      <c r="G114" s="273"/>
      <c r="H114" s="273"/>
      <c r="I114" s="274"/>
    </row>
    <row r="115" spans="1:9" s="188" customFormat="1" ht="17.25" thickBot="1">
      <c r="A115" s="269"/>
      <c r="B115" s="271"/>
      <c r="C115" s="275" t="s">
        <v>148</v>
      </c>
      <c r="D115" s="276"/>
      <c r="E115" s="276"/>
      <c r="F115" s="276"/>
      <c r="G115" s="276"/>
      <c r="H115" s="276"/>
      <c r="I115" s="277"/>
    </row>
    <row r="116" spans="1:9" s="188" customFormat="1" ht="49.5">
      <c r="A116" s="278" t="s">
        <v>69</v>
      </c>
      <c r="B116" s="279"/>
      <c r="C116" s="100" t="s">
        <v>118</v>
      </c>
      <c r="D116" s="101">
        <v>0</v>
      </c>
      <c r="E116" s="101">
        <v>1</v>
      </c>
      <c r="F116" s="101">
        <v>1</v>
      </c>
      <c r="G116" s="102"/>
      <c r="H116" s="102"/>
      <c r="I116" s="103"/>
    </row>
    <row r="117" spans="1:9" s="188" customFormat="1" ht="17.25" thickBot="1">
      <c r="A117" s="280" t="s">
        <v>72</v>
      </c>
      <c r="B117" s="281"/>
      <c r="C117" s="104"/>
      <c r="D117" s="104"/>
      <c r="E117" s="104"/>
      <c r="F117" s="211"/>
      <c r="G117" s="105"/>
      <c r="H117" s="105"/>
      <c r="I117" s="45"/>
    </row>
    <row r="118" spans="1:9" s="188" customFormat="1" ht="17.25" thickBot="1">
      <c r="A118" s="246" t="s">
        <v>84</v>
      </c>
      <c r="B118" s="247"/>
      <c r="C118" s="247"/>
      <c r="D118" s="214"/>
      <c r="E118" s="214"/>
      <c r="F118" s="78"/>
      <c r="G118" s="106">
        <f>Aragatsotn!C43</f>
        <v>0</v>
      </c>
      <c r="H118" s="106">
        <f>Aragatsotn!D43</f>
        <v>2500</v>
      </c>
      <c r="I118" s="106">
        <f>Aragatsotn!E43</f>
        <v>2500</v>
      </c>
    </row>
    <row r="119" spans="1:9" s="188" customFormat="1" ht="17.25" thickBot="1">
      <c r="A119" s="248" t="s">
        <v>85</v>
      </c>
      <c r="B119" s="249"/>
      <c r="C119" s="107">
        <f>I118</f>
        <v>2500</v>
      </c>
      <c r="D119" s="107"/>
      <c r="E119" s="107"/>
      <c r="F119" s="78"/>
      <c r="G119" s="81"/>
      <c r="H119" s="81"/>
      <c r="I119" s="77"/>
    </row>
    <row r="120" spans="1:9" s="188" customFormat="1" ht="17.25" thickBot="1">
      <c r="A120" s="248" t="s">
        <v>86</v>
      </c>
      <c r="B120" s="249"/>
      <c r="C120" s="213"/>
      <c r="D120" s="213"/>
      <c r="E120" s="213"/>
      <c r="F120" s="78"/>
      <c r="G120" s="81"/>
      <c r="H120" s="81"/>
      <c r="I120" s="77"/>
    </row>
    <row r="121" spans="1:9" s="188" customFormat="1" ht="16.5">
      <c r="A121" s="250" t="s">
        <v>57</v>
      </c>
      <c r="B121" s="251"/>
      <c r="C121" s="251"/>
      <c r="D121" s="251"/>
      <c r="E121" s="251"/>
      <c r="F121" s="251"/>
      <c r="G121" s="252"/>
      <c r="H121" s="252"/>
      <c r="I121" s="253"/>
    </row>
    <row r="122" spans="1:9" s="188" customFormat="1" ht="17.25" thickBot="1">
      <c r="A122" s="254" t="s">
        <v>143</v>
      </c>
      <c r="B122" s="255"/>
      <c r="C122" s="255"/>
      <c r="D122" s="255"/>
      <c r="E122" s="255"/>
      <c r="F122" s="255"/>
      <c r="G122" s="256"/>
      <c r="H122" s="256"/>
      <c r="I122" s="257"/>
    </row>
    <row r="123" spans="1:9" s="188" customFormat="1" ht="16.5">
      <c r="A123" s="250" t="s">
        <v>58</v>
      </c>
      <c r="B123" s="251"/>
      <c r="C123" s="251"/>
      <c r="D123" s="251"/>
      <c r="E123" s="251"/>
      <c r="F123" s="251"/>
      <c r="G123" s="252"/>
      <c r="H123" s="252"/>
      <c r="I123" s="253"/>
    </row>
    <row r="124" spans="1:9" s="188" customFormat="1" ht="17.25" thickBot="1">
      <c r="A124" s="254" t="s">
        <v>76</v>
      </c>
      <c r="B124" s="255"/>
      <c r="C124" s="255"/>
      <c r="D124" s="255"/>
      <c r="E124" s="255"/>
      <c r="F124" s="255"/>
      <c r="G124" s="256"/>
      <c r="H124" s="256"/>
      <c r="I124" s="257"/>
    </row>
  </sheetData>
  <mergeCells count="142">
    <mergeCell ref="A96:I96"/>
    <mergeCell ref="A97:I97"/>
    <mergeCell ref="A98:I98"/>
    <mergeCell ref="A29:B31"/>
    <mergeCell ref="C29:I29"/>
    <mergeCell ref="C30:I30"/>
    <mergeCell ref="C31:I31"/>
    <mergeCell ref="C32:I32"/>
    <mergeCell ref="A33:B33"/>
    <mergeCell ref="A34:B34"/>
    <mergeCell ref="A35:C35"/>
    <mergeCell ref="A36:B36"/>
    <mergeCell ref="A37:B37"/>
    <mergeCell ref="A38:I38"/>
    <mergeCell ref="A39:I39"/>
    <mergeCell ref="A40:I40"/>
    <mergeCell ref="A91:B91"/>
    <mergeCell ref="A92:C92"/>
    <mergeCell ref="A93:I93"/>
    <mergeCell ref="A94:I94"/>
    <mergeCell ref="A95:I95"/>
    <mergeCell ref="A88:A89"/>
    <mergeCell ref="B88:B89"/>
    <mergeCell ref="C88:I88"/>
    <mergeCell ref="A111:I111"/>
    <mergeCell ref="A105:C105"/>
    <mergeCell ref="A106:B106"/>
    <mergeCell ref="A107:B107"/>
    <mergeCell ref="A108:I108"/>
    <mergeCell ref="A109:I109"/>
    <mergeCell ref="A110:I110"/>
    <mergeCell ref="A104:B104"/>
    <mergeCell ref="A103:B103"/>
    <mergeCell ref="A101:A102"/>
    <mergeCell ref="B101:B102"/>
    <mergeCell ref="C101:I101"/>
    <mergeCell ref="C102:I102"/>
    <mergeCell ref="A63:B63"/>
    <mergeCell ref="A64:I64"/>
    <mergeCell ref="A65:I65"/>
    <mergeCell ref="A66:I66"/>
    <mergeCell ref="A67:B67"/>
    <mergeCell ref="C67:I67"/>
    <mergeCell ref="A68:B68"/>
    <mergeCell ref="A69:I69"/>
    <mergeCell ref="A70:I70"/>
    <mergeCell ref="A71:I71"/>
    <mergeCell ref="A72:I72"/>
    <mergeCell ref="A73:B74"/>
    <mergeCell ref="C73:I73"/>
    <mergeCell ref="C74:I74"/>
    <mergeCell ref="A75:A76"/>
    <mergeCell ref="B75:B76"/>
    <mergeCell ref="C75:I75"/>
    <mergeCell ref="C76:I76"/>
    <mergeCell ref="A82:I82"/>
    <mergeCell ref="A83:I83"/>
    <mergeCell ref="A51:B51"/>
    <mergeCell ref="A52:C52"/>
    <mergeCell ref="A53:B53"/>
    <mergeCell ref="A55:I55"/>
    <mergeCell ref="A56:I56"/>
    <mergeCell ref="A57:I57"/>
    <mergeCell ref="A58:I58"/>
    <mergeCell ref="A99:B100"/>
    <mergeCell ref="C99:I99"/>
    <mergeCell ref="C100:I100"/>
    <mergeCell ref="A61:A62"/>
    <mergeCell ref="B61:B62"/>
    <mergeCell ref="A84:I84"/>
    <mergeCell ref="A85:I85"/>
    <mergeCell ref="A77:B77"/>
    <mergeCell ref="A78:B78"/>
    <mergeCell ref="A79:C79"/>
    <mergeCell ref="A80:B80"/>
    <mergeCell ref="A81:B81"/>
    <mergeCell ref="C89:I89"/>
    <mergeCell ref="A90:B90"/>
    <mergeCell ref="A86:B87"/>
    <mergeCell ref="C86:I86"/>
    <mergeCell ref="C87:I87"/>
    <mergeCell ref="C61:I61"/>
    <mergeCell ref="C62:I62"/>
    <mergeCell ref="A22:I22"/>
    <mergeCell ref="A23:B23"/>
    <mergeCell ref="C23:I23"/>
    <mergeCell ref="A24:B24"/>
    <mergeCell ref="A25:I25"/>
    <mergeCell ref="A26:I26"/>
    <mergeCell ref="A27:I27"/>
    <mergeCell ref="A59:B60"/>
    <mergeCell ref="C59:I59"/>
    <mergeCell ref="C60:I60"/>
    <mergeCell ref="A41:I41"/>
    <mergeCell ref="A54:B54"/>
    <mergeCell ref="A42:C44"/>
    <mergeCell ref="D42:I42"/>
    <mergeCell ref="D43:F43"/>
    <mergeCell ref="G43:I43"/>
    <mergeCell ref="A45:B47"/>
    <mergeCell ref="C45:I45"/>
    <mergeCell ref="C46:I46"/>
    <mergeCell ref="C47:I47"/>
    <mergeCell ref="C48:I48"/>
    <mergeCell ref="A49:B50"/>
    <mergeCell ref="A8:I8"/>
    <mergeCell ref="A1:I1"/>
    <mergeCell ref="A2:I2"/>
    <mergeCell ref="A3:I3"/>
    <mergeCell ref="A4:I4"/>
    <mergeCell ref="A6:I6"/>
    <mergeCell ref="A28:I28"/>
    <mergeCell ref="A21:I21"/>
    <mergeCell ref="A10:I10"/>
    <mergeCell ref="A12:C14"/>
    <mergeCell ref="D12:I12"/>
    <mergeCell ref="D13:F13"/>
    <mergeCell ref="G13:I13"/>
    <mergeCell ref="A15:B16"/>
    <mergeCell ref="C15:I15"/>
    <mergeCell ref="C16:I16"/>
    <mergeCell ref="A17:A18"/>
    <mergeCell ref="B17:B18"/>
    <mergeCell ref="C18:I18"/>
    <mergeCell ref="A19:B19"/>
    <mergeCell ref="A20:I20"/>
    <mergeCell ref="A118:C118"/>
    <mergeCell ref="A119:B119"/>
    <mergeCell ref="A120:B120"/>
    <mergeCell ref="A121:I121"/>
    <mergeCell ref="A122:I122"/>
    <mergeCell ref="A123:I123"/>
    <mergeCell ref="A124:I124"/>
    <mergeCell ref="A112:B113"/>
    <mergeCell ref="C112:I112"/>
    <mergeCell ref="C113:I113"/>
    <mergeCell ref="A114:A115"/>
    <mergeCell ref="B114:B115"/>
    <mergeCell ref="C114:I114"/>
    <mergeCell ref="C115:I115"/>
    <mergeCell ref="A116:B116"/>
    <mergeCell ref="A117:B117"/>
  </mergeCells>
  <pageMargins left="0.25" right="0.25" top="0.75" bottom="0.75" header="0.3" footer="0.3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="85" zoomScaleNormal="85" workbookViewId="0">
      <selection activeCell="A2" sqref="A2:E2"/>
    </sheetView>
  </sheetViews>
  <sheetFormatPr defaultRowHeight="15"/>
  <cols>
    <col min="1" max="1" width="6.85546875" customWidth="1"/>
    <col min="2" max="2" width="43.42578125" style="153" customWidth="1"/>
    <col min="3" max="3" width="17.42578125" customWidth="1"/>
    <col min="4" max="4" width="16.85546875" customWidth="1"/>
    <col min="5" max="5" width="20.7109375" customWidth="1"/>
  </cols>
  <sheetData>
    <row r="1" spans="1:7" ht="29.25" customHeight="1">
      <c r="A1" s="464" t="s">
        <v>8</v>
      </c>
      <c r="B1" s="464"/>
      <c r="C1" s="464"/>
      <c r="D1" s="464"/>
      <c r="E1" s="464"/>
      <c r="F1" s="9"/>
    </row>
    <row r="2" spans="1:7" ht="35.25" customHeight="1">
      <c r="A2" s="464" t="s">
        <v>452</v>
      </c>
      <c r="B2" s="464"/>
      <c r="C2" s="464"/>
      <c r="D2" s="464"/>
      <c r="E2" s="464"/>
      <c r="F2" s="9"/>
    </row>
    <row r="3" spans="1:7" ht="28.5" customHeight="1">
      <c r="A3" s="1"/>
      <c r="B3" s="2"/>
      <c r="C3" s="1"/>
      <c r="D3" s="1"/>
      <c r="E3" s="1"/>
      <c r="F3" s="1"/>
    </row>
    <row r="4" spans="1:7" ht="39.75" customHeight="1">
      <c r="A4" s="465" t="s">
        <v>16</v>
      </c>
      <c r="B4" s="465"/>
      <c r="C4" s="465"/>
      <c r="D4" s="465"/>
      <c r="E4" s="465"/>
      <c r="F4" s="8"/>
    </row>
    <row r="5" spans="1:7" ht="17.25" customHeight="1">
      <c r="A5" s="3"/>
      <c r="B5" s="3"/>
      <c r="C5" s="3"/>
      <c r="D5" s="3"/>
      <c r="E5" s="3"/>
    </row>
    <row r="6" spans="1:7" ht="18">
      <c r="A6" s="463" t="s">
        <v>3</v>
      </c>
      <c r="B6" s="463"/>
      <c r="C6" s="463"/>
      <c r="D6" s="463"/>
      <c r="E6" s="463"/>
    </row>
    <row r="7" spans="1:7" ht="105.75" customHeight="1">
      <c r="A7" s="68" t="s">
        <v>1</v>
      </c>
      <c r="B7" s="69" t="s">
        <v>4</v>
      </c>
      <c r="C7" s="69" t="s">
        <v>14</v>
      </c>
      <c r="D7" s="69" t="s">
        <v>15</v>
      </c>
      <c r="E7" s="68" t="s">
        <v>5</v>
      </c>
    </row>
    <row r="8" spans="1:7" ht="17.25">
      <c r="A8" s="70"/>
      <c r="B8" s="68" t="s">
        <v>0</v>
      </c>
      <c r="C8" s="91">
        <f>C10+C37+C71+C78+C75</f>
        <v>468225</v>
      </c>
      <c r="D8" s="91">
        <f>D10+D37+D71+D78+D75</f>
        <v>1172745</v>
      </c>
      <c r="E8" s="91">
        <f>E10+E37+E71+E78+E75</f>
        <v>1305000</v>
      </c>
    </row>
    <row r="9" spans="1:7" ht="17.25">
      <c r="A9" s="70"/>
      <c r="B9" s="70" t="s">
        <v>6</v>
      </c>
      <c r="C9" s="70"/>
      <c r="D9" s="70"/>
      <c r="E9" s="70"/>
    </row>
    <row r="10" spans="1:7" ht="34.5">
      <c r="A10" s="71">
        <v>1</v>
      </c>
      <c r="B10" s="68" t="s">
        <v>10</v>
      </c>
      <c r="C10" s="91">
        <f>SUM(C12:C36)</f>
        <v>100150</v>
      </c>
      <c r="D10" s="91">
        <f>SUM(D12:D36)</f>
        <v>418830</v>
      </c>
      <c r="E10" s="91">
        <f>SUM(E12:E36)</f>
        <v>458000</v>
      </c>
    </row>
    <row r="11" spans="1:7" ht="17.25">
      <c r="A11" s="72"/>
      <c r="B11" s="68" t="s">
        <v>7</v>
      </c>
      <c r="C11" s="68"/>
      <c r="D11" s="68"/>
      <c r="E11" s="68"/>
    </row>
    <row r="12" spans="1:7" s="131" customFormat="1" ht="36">
      <c r="A12" s="132" t="s">
        <v>289</v>
      </c>
      <c r="B12" s="135" t="s">
        <v>188</v>
      </c>
      <c r="C12" s="133">
        <v>40000</v>
      </c>
      <c r="D12" s="133">
        <v>40000</v>
      </c>
      <c r="E12" s="133">
        <v>40000</v>
      </c>
      <c r="G12" s="4"/>
    </row>
    <row r="13" spans="1:7" s="131" customFormat="1" ht="54">
      <c r="A13" s="132" t="s">
        <v>290</v>
      </c>
      <c r="B13" s="135" t="s">
        <v>202</v>
      </c>
      <c r="C13" s="128">
        <f>E13*5%</f>
        <v>2050</v>
      </c>
      <c r="D13" s="128">
        <f t="shared" ref="D13:D18" si="0">E13*95%</f>
        <v>38950</v>
      </c>
      <c r="E13" s="133">
        <v>41000</v>
      </c>
      <c r="G13" s="4"/>
    </row>
    <row r="14" spans="1:7" s="131" customFormat="1" ht="36">
      <c r="A14" s="132" t="s">
        <v>291</v>
      </c>
      <c r="B14" s="135" t="s">
        <v>204</v>
      </c>
      <c r="C14" s="128">
        <v>0</v>
      </c>
      <c r="D14" s="128">
        <f t="shared" si="0"/>
        <v>41800</v>
      </c>
      <c r="E14" s="133">
        <v>44000</v>
      </c>
      <c r="G14" s="4"/>
    </row>
    <row r="15" spans="1:7" s="131" customFormat="1" ht="54">
      <c r="A15" s="132" t="s">
        <v>336</v>
      </c>
      <c r="B15" s="135" t="s">
        <v>208</v>
      </c>
      <c r="C15" s="128">
        <v>0</v>
      </c>
      <c r="D15" s="128">
        <f t="shared" si="0"/>
        <v>33250</v>
      </c>
      <c r="E15" s="133">
        <v>35000</v>
      </c>
      <c r="G15" s="4"/>
    </row>
    <row r="16" spans="1:7" s="131" customFormat="1" ht="54">
      <c r="A16" s="132" t="s">
        <v>337</v>
      </c>
      <c r="B16" s="135" t="s">
        <v>210</v>
      </c>
      <c r="C16" s="128">
        <v>0</v>
      </c>
      <c r="D16" s="128">
        <f t="shared" si="0"/>
        <v>49400</v>
      </c>
      <c r="E16" s="133">
        <v>52000</v>
      </c>
      <c r="G16" s="4"/>
    </row>
    <row r="17" spans="1:7" s="131" customFormat="1" ht="36">
      <c r="A17" s="132" t="s">
        <v>338</v>
      </c>
      <c r="B17" s="135" t="s">
        <v>212</v>
      </c>
      <c r="C17" s="128">
        <v>0</v>
      </c>
      <c r="D17" s="128">
        <f t="shared" si="0"/>
        <v>5700</v>
      </c>
      <c r="E17" s="133">
        <v>6000</v>
      </c>
      <c r="G17" s="4"/>
    </row>
    <row r="18" spans="1:7" s="131" customFormat="1" ht="54">
      <c r="A18" s="132" t="s">
        <v>339</v>
      </c>
      <c r="B18" s="135" t="s">
        <v>213</v>
      </c>
      <c r="C18" s="128">
        <v>0</v>
      </c>
      <c r="D18" s="128">
        <f t="shared" si="0"/>
        <v>20330</v>
      </c>
      <c r="E18" s="133">
        <v>21400</v>
      </c>
      <c r="G18" s="4"/>
    </row>
    <row r="19" spans="1:7" s="131" customFormat="1" ht="36">
      <c r="A19" s="132" t="s">
        <v>340</v>
      </c>
      <c r="B19" s="135" t="s">
        <v>178</v>
      </c>
      <c r="C19" s="133">
        <v>10000</v>
      </c>
      <c r="D19" s="133">
        <v>10000</v>
      </c>
      <c r="E19" s="133">
        <v>10000</v>
      </c>
    </row>
    <row r="20" spans="1:7" ht="45.75" customHeight="1">
      <c r="A20" s="132" t="s">
        <v>341</v>
      </c>
      <c r="B20" s="152" t="s">
        <v>218</v>
      </c>
      <c r="C20" s="128">
        <v>0</v>
      </c>
      <c r="D20" s="128">
        <f>E20*60%</f>
        <v>6000</v>
      </c>
      <c r="E20" s="130">
        <v>10000</v>
      </c>
    </row>
    <row r="21" spans="1:7" s="131" customFormat="1" ht="29.25" customHeight="1">
      <c r="A21" s="132" t="s">
        <v>342</v>
      </c>
      <c r="B21" s="135" t="s">
        <v>200</v>
      </c>
      <c r="C21" s="128">
        <v>0</v>
      </c>
      <c r="D21" s="128">
        <f>E21*60%</f>
        <v>12000</v>
      </c>
      <c r="E21" s="133">
        <v>20000</v>
      </c>
    </row>
    <row r="22" spans="1:7" s="131" customFormat="1" ht="42.75" customHeight="1">
      <c r="A22" s="132" t="s">
        <v>343</v>
      </c>
      <c r="B22" s="135" t="s">
        <v>198</v>
      </c>
      <c r="C22" s="128">
        <v>0</v>
      </c>
      <c r="D22" s="128">
        <f>E22*60%</f>
        <v>9000</v>
      </c>
      <c r="E22" s="133">
        <v>15000</v>
      </c>
    </row>
    <row r="23" spans="1:7" s="131" customFormat="1" ht="18">
      <c r="A23" s="132" t="s">
        <v>344</v>
      </c>
      <c r="B23" s="135" t="s">
        <v>182</v>
      </c>
      <c r="C23" s="133">
        <v>8600</v>
      </c>
      <c r="D23" s="133">
        <v>8600</v>
      </c>
      <c r="E23" s="133">
        <v>8600</v>
      </c>
    </row>
    <row r="24" spans="1:7" s="131" customFormat="1" ht="36">
      <c r="A24" s="132" t="s">
        <v>345</v>
      </c>
      <c r="B24" s="135" t="s">
        <v>183</v>
      </c>
      <c r="C24" s="133">
        <v>5500</v>
      </c>
      <c r="D24" s="133">
        <v>5500</v>
      </c>
      <c r="E24" s="133">
        <v>5500</v>
      </c>
    </row>
    <row r="25" spans="1:7" s="131" customFormat="1" ht="36">
      <c r="A25" s="132" t="s">
        <v>346</v>
      </c>
      <c r="B25" s="135" t="s">
        <v>184</v>
      </c>
      <c r="C25" s="133">
        <v>7000</v>
      </c>
      <c r="D25" s="133">
        <v>7000</v>
      </c>
      <c r="E25" s="133">
        <v>7000</v>
      </c>
    </row>
    <row r="26" spans="1:7" s="131" customFormat="1" ht="18">
      <c r="A26" s="132" t="s">
        <v>347</v>
      </c>
      <c r="B26" s="135" t="s">
        <v>185</v>
      </c>
      <c r="C26" s="133">
        <v>11000</v>
      </c>
      <c r="D26" s="133">
        <v>11000</v>
      </c>
      <c r="E26" s="133">
        <v>11000</v>
      </c>
    </row>
    <row r="27" spans="1:7" s="131" customFormat="1" ht="36">
      <c r="A27" s="132" t="s">
        <v>348</v>
      </c>
      <c r="B27" s="135" t="s">
        <v>179</v>
      </c>
      <c r="C27" s="133">
        <v>12000</v>
      </c>
      <c r="D27" s="133">
        <v>12000</v>
      </c>
      <c r="E27" s="133">
        <v>12000</v>
      </c>
    </row>
    <row r="28" spans="1:7" s="131" customFormat="1" ht="36">
      <c r="A28" s="132" t="s">
        <v>349</v>
      </c>
      <c r="B28" s="135" t="s">
        <v>186</v>
      </c>
      <c r="C28" s="133">
        <v>4000</v>
      </c>
      <c r="D28" s="133">
        <v>4000</v>
      </c>
      <c r="E28" s="133">
        <v>4000</v>
      </c>
    </row>
    <row r="29" spans="1:7" s="131" customFormat="1" ht="36">
      <c r="A29" s="132" t="s">
        <v>350</v>
      </c>
      <c r="B29" s="135" t="s">
        <v>187</v>
      </c>
      <c r="C29" s="128">
        <v>0</v>
      </c>
      <c r="D29" s="128">
        <f>E29*90%</f>
        <v>23400</v>
      </c>
      <c r="E29" s="133">
        <v>26000</v>
      </c>
    </row>
    <row r="30" spans="1:7" s="131" customFormat="1" ht="36">
      <c r="A30" s="132" t="s">
        <v>351</v>
      </c>
      <c r="B30" s="135" t="s">
        <v>273</v>
      </c>
      <c r="C30" s="128">
        <v>0</v>
      </c>
      <c r="D30" s="128">
        <f>E30*90%</f>
        <v>18000</v>
      </c>
      <c r="E30" s="133">
        <v>20000</v>
      </c>
    </row>
    <row r="31" spans="1:7" s="131" customFormat="1" ht="36">
      <c r="A31" s="132" t="s">
        <v>352</v>
      </c>
      <c r="B31" s="135" t="s">
        <v>190</v>
      </c>
      <c r="C31" s="128">
        <v>0</v>
      </c>
      <c r="D31" s="128">
        <f>E31*90%</f>
        <v>9900</v>
      </c>
      <c r="E31" s="133">
        <v>11000</v>
      </c>
    </row>
    <row r="32" spans="1:7" s="131" customFormat="1" ht="54">
      <c r="A32" s="132" t="s">
        <v>353</v>
      </c>
      <c r="B32" s="135" t="s">
        <v>194</v>
      </c>
      <c r="C32" s="133">
        <v>0</v>
      </c>
      <c r="D32" s="133">
        <v>0</v>
      </c>
      <c r="E32" s="133">
        <v>3300</v>
      </c>
    </row>
    <row r="33" spans="1:7" s="134" customFormat="1" ht="36">
      <c r="A33" s="132" t="s">
        <v>354</v>
      </c>
      <c r="B33" s="135" t="s">
        <v>191</v>
      </c>
      <c r="C33" s="128">
        <v>0</v>
      </c>
      <c r="D33" s="133">
        <v>38000</v>
      </c>
      <c r="E33" s="133">
        <v>38000</v>
      </c>
    </row>
    <row r="34" spans="1:7" s="131" customFormat="1" ht="54">
      <c r="A34" s="132" t="s">
        <v>355</v>
      </c>
      <c r="B34" s="135" t="s">
        <v>203</v>
      </c>
      <c r="C34" s="128">
        <v>0</v>
      </c>
      <c r="D34" s="133">
        <v>15000</v>
      </c>
      <c r="E34" s="133">
        <v>15000</v>
      </c>
    </row>
    <row r="35" spans="1:7" s="131" customFormat="1" ht="54">
      <c r="A35" s="132" t="s">
        <v>356</v>
      </c>
      <c r="B35" s="135" t="s">
        <v>195</v>
      </c>
      <c r="C35" s="133">
        <v>0</v>
      </c>
      <c r="D35" s="133">
        <v>0</v>
      </c>
      <c r="E35" s="133">
        <v>1000</v>
      </c>
    </row>
    <row r="36" spans="1:7" s="131" customFormat="1" ht="60" customHeight="1">
      <c r="A36" s="132" t="s">
        <v>357</v>
      </c>
      <c r="B36" s="135" t="s">
        <v>196</v>
      </c>
      <c r="C36" s="133">
        <v>0</v>
      </c>
      <c r="D36" s="133">
        <v>0</v>
      </c>
      <c r="E36" s="133">
        <v>1200</v>
      </c>
    </row>
    <row r="37" spans="1:7" ht="34.5">
      <c r="A37" s="132">
        <v>2</v>
      </c>
      <c r="B37" s="68" t="s">
        <v>9</v>
      </c>
      <c r="C37" s="91">
        <f>SUM(C39:C70)</f>
        <v>322000</v>
      </c>
      <c r="D37" s="91">
        <f t="shared" ref="D37" si="1">SUM(D39:D70)</f>
        <v>707840</v>
      </c>
      <c r="E37" s="91">
        <f>SUM(E39:E70)</f>
        <v>765925</v>
      </c>
    </row>
    <row r="38" spans="1:7" ht="25.5" customHeight="1">
      <c r="A38" s="132"/>
      <c r="B38" s="70" t="s">
        <v>7</v>
      </c>
      <c r="C38" s="70"/>
      <c r="D38" s="70"/>
      <c r="E38" s="70"/>
    </row>
    <row r="39" spans="1:7" s="131" customFormat="1" ht="36">
      <c r="A39" s="144" t="s">
        <v>292</v>
      </c>
      <c r="B39" s="135" t="s">
        <v>211</v>
      </c>
      <c r="C39" s="128">
        <v>0</v>
      </c>
      <c r="D39" s="128">
        <f>E39*95%</f>
        <v>9500</v>
      </c>
      <c r="E39" s="133">
        <v>10000</v>
      </c>
      <c r="G39" s="4"/>
    </row>
    <row r="40" spans="1:7" s="131" customFormat="1" ht="54">
      <c r="A40" s="132" t="s">
        <v>293</v>
      </c>
      <c r="B40" s="135" t="s">
        <v>214</v>
      </c>
      <c r="C40" s="128">
        <v>0</v>
      </c>
      <c r="D40" s="128">
        <f t="shared" ref="D40:D44" si="2">E40*95%</f>
        <v>11400</v>
      </c>
      <c r="E40" s="133">
        <v>12000</v>
      </c>
      <c r="G40" s="4"/>
    </row>
    <row r="41" spans="1:7" s="131" customFormat="1" ht="36">
      <c r="A41" s="144" t="s">
        <v>294</v>
      </c>
      <c r="B41" s="135" t="s">
        <v>206</v>
      </c>
      <c r="C41" s="128">
        <v>0</v>
      </c>
      <c r="D41" s="128">
        <f t="shared" si="2"/>
        <v>19000</v>
      </c>
      <c r="E41" s="133">
        <v>20000</v>
      </c>
      <c r="G41" s="4"/>
    </row>
    <row r="42" spans="1:7" s="131" customFormat="1" ht="36">
      <c r="A42" s="132" t="s">
        <v>295</v>
      </c>
      <c r="B42" s="135" t="s">
        <v>199</v>
      </c>
      <c r="C42" s="128">
        <v>0</v>
      </c>
      <c r="D42" s="128">
        <f t="shared" si="2"/>
        <v>11400</v>
      </c>
      <c r="E42" s="133">
        <v>12000</v>
      </c>
      <c r="G42" s="4"/>
    </row>
    <row r="43" spans="1:7" s="131" customFormat="1" ht="36">
      <c r="A43" s="144" t="s">
        <v>296</v>
      </c>
      <c r="B43" s="135" t="s">
        <v>201</v>
      </c>
      <c r="C43" s="128">
        <v>0</v>
      </c>
      <c r="D43" s="128">
        <f t="shared" si="2"/>
        <v>17100</v>
      </c>
      <c r="E43" s="133">
        <v>18000</v>
      </c>
      <c r="G43" s="4"/>
    </row>
    <row r="44" spans="1:7" s="131" customFormat="1" ht="36">
      <c r="A44" s="132" t="s">
        <v>297</v>
      </c>
      <c r="B44" s="135" t="s">
        <v>215</v>
      </c>
      <c r="C44" s="128">
        <v>0</v>
      </c>
      <c r="D44" s="128">
        <f t="shared" si="2"/>
        <v>17100</v>
      </c>
      <c r="E44" s="133">
        <v>18000</v>
      </c>
      <c r="G44" s="4"/>
    </row>
    <row r="45" spans="1:7" s="131" customFormat="1" ht="36">
      <c r="A45" s="144" t="s">
        <v>298</v>
      </c>
      <c r="B45" s="135" t="s">
        <v>380</v>
      </c>
      <c r="C45" s="133">
        <v>0</v>
      </c>
      <c r="D45" s="133">
        <v>21000</v>
      </c>
      <c r="E45" s="133">
        <v>21000</v>
      </c>
    </row>
    <row r="46" spans="1:7" s="131" customFormat="1" ht="36">
      <c r="A46" s="132" t="s">
        <v>299</v>
      </c>
      <c r="B46" s="135" t="s">
        <v>381</v>
      </c>
      <c r="C46" s="133">
        <v>0</v>
      </c>
      <c r="D46" s="133">
        <v>20000</v>
      </c>
      <c r="E46" s="133">
        <v>20000</v>
      </c>
    </row>
    <row r="47" spans="1:7" s="131" customFormat="1" ht="54">
      <c r="A47" s="144" t="s">
        <v>300</v>
      </c>
      <c r="B47" s="135" t="s">
        <v>382</v>
      </c>
      <c r="C47" s="133">
        <v>0</v>
      </c>
      <c r="D47" s="133">
        <v>10000</v>
      </c>
      <c r="E47" s="133">
        <v>10000</v>
      </c>
    </row>
    <row r="48" spans="1:7" s="131" customFormat="1" ht="36">
      <c r="A48" s="132" t="s">
        <v>301</v>
      </c>
      <c r="B48" s="135" t="s">
        <v>219</v>
      </c>
      <c r="C48" s="133">
        <v>14000</v>
      </c>
      <c r="D48" s="133">
        <v>14000</v>
      </c>
      <c r="E48" s="133">
        <v>14000</v>
      </c>
    </row>
    <row r="49" spans="1:5" s="131" customFormat="1" ht="36">
      <c r="A49" s="144" t="s">
        <v>302</v>
      </c>
      <c r="B49" s="135" t="s">
        <v>180</v>
      </c>
      <c r="C49" s="133">
        <v>10000</v>
      </c>
      <c r="D49" s="133">
        <v>10000</v>
      </c>
      <c r="E49" s="133">
        <v>10000</v>
      </c>
    </row>
    <row r="50" spans="1:5" s="134" customFormat="1" ht="36">
      <c r="A50" s="132" t="s">
        <v>303</v>
      </c>
      <c r="B50" s="135" t="s">
        <v>440</v>
      </c>
      <c r="C50" s="133">
        <v>50000</v>
      </c>
      <c r="D50" s="133">
        <v>50000</v>
      </c>
      <c r="E50" s="133">
        <v>50000</v>
      </c>
    </row>
    <row r="51" spans="1:5" s="131" customFormat="1" ht="54" hidden="1">
      <c r="A51" s="144" t="s">
        <v>304</v>
      </c>
      <c r="B51" s="135" t="s">
        <v>402</v>
      </c>
      <c r="C51" s="133">
        <v>10000</v>
      </c>
      <c r="D51" s="133">
        <v>10000</v>
      </c>
      <c r="E51" s="133">
        <v>10000</v>
      </c>
    </row>
    <row r="52" spans="1:5" s="131" customFormat="1" ht="36">
      <c r="A52" s="132" t="s">
        <v>305</v>
      </c>
      <c r="B52" s="135" t="s">
        <v>221</v>
      </c>
      <c r="C52" s="133">
        <v>0</v>
      </c>
      <c r="D52" s="133">
        <f t="shared" ref="D52:D60" si="3">E52*80%</f>
        <v>46340</v>
      </c>
      <c r="E52" s="133">
        <v>57925</v>
      </c>
    </row>
    <row r="53" spans="1:5" s="134" customFormat="1" ht="36">
      <c r="A53" s="144" t="s">
        <v>306</v>
      </c>
      <c r="B53" s="135" t="s">
        <v>222</v>
      </c>
      <c r="C53" s="133">
        <v>30000</v>
      </c>
      <c r="D53" s="133">
        <v>30000</v>
      </c>
      <c r="E53" s="133">
        <v>30000</v>
      </c>
    </row>
    <row r="54" spans="1:5" s="131" customFormat="1" ht="36">
      <c r="A54" s="132" t="s">
        <v>307</v>
      </c>
      <c r="B54" s="151" t="s">
        <v>223</v>
      </c>
      <c r="C54" s="133">
        <v>50000</v>
      </c>
      <c r="D54" s="133">
        <v>50000</v>
      </c>
      <c r="E54" s="133">
        <v>50000</v>
      </c>
    </row>
    <row r="55" spans="1:5" s="131" customFormat="1" ht="36">
      <c r="A55" s="144" t="s">
        <v>308</v>
      </c>
      <c r="B55" s="135" t="s">
        <v>224</v>
      </c>
      <c r="C55" s="133">
        <v>23000</v>
      </c>
      <c r="D55" s="133">
        <v>23000</v>
      </c>
      <c r="E55" s="133">
        <v>23000</v>
      </c>
    </row>
    <row r="56" spans="1:5" s="131" customFormat="1" ht="36">
      <c r="A56" s="132" t="s">
        <v>309</v>
      </c>
      <c r="B56" s="135" t="s">
        <v>225</v>
      </c>
      <c r="C56" s="133">
        <v>20000</v>
      </c>
      <c r="D56" s="133">
        <v>20000</v>
      </c>
      <c r="E56" s="133">
        <v>20000</v>
      </c>
    </row>
    <row r="57" spans="1:5" s="131" customFormat="1" ht="36">
      <c r="A57" s="144" t="s">
        <v>310</v>
      </c>
      <c r="B57" s="135" t="s">
        <v>181</v>
      </c>
      <c r="C57" s="133">
        <v>10000</v>
      </c>
      <c r="D57" s="133">
        <v>10000</v>
      </c>
      <c r="E57" s="133">
        <v>10000</v>
      </c>
    </row>
    <row r="58" spans="1:5" s="134" customFormat="1" ht="36">
      <c r="A58" s="132" t="s">
        <v>311</v>
      </c>
      <c r="B58" s="135" t="s">
        <v>228</v>
      </c>
      <c r="C58" s="133">
        <v>0</v>
      </c>
      <c r="D58" s="133">
        <f t="shared" si="3"/>
        <v>56000</v>
      </c>
      <c r="E58" s="133">
        <v>70000</v>
      </c>
    </row>
    <row r="59" spans="1:5" s="131" customFormat="1" ht="36">
      <c r="A59" s="144" t="s">
        <v>312</v>
      </c>
      <c r="B59" s="135" t="s">
        <v>226</v>
      </c>
      <c r="C59" s="133">
        <v>0</v>
      </c>
      <c r="D59" s="133">
        <f t="shared" si="3"/>
        <v>24000</v>
      </c>
      <c r="E59" s="133">
        <v>30000</v>
      </c>
    </row>
    <row r="60" spans="1:5" s="131" customFormat="1" ht="36">
      <c r="A60" s="132" t="s">
        <v>313</v>
      </c>
      <c r="B60" s="135" t="s">
        <v>227</v>
      </c>
      <c r="C60" s="133">
        <v>0</v>
      </c>
      <c r="D60" s="133">
        <f t="shared" si="3"/>
        <v>28000</v>
      </c>
      <c r="E60" s="133">
        <v>35000</v>
      </c>
    </row>
    <row r="61" spans="1:5" s="131" customFormat="1" ht="42.75" customHeight="1">
      <c r="A61" s="144" t="s">
        <v>314</v>
      </c>
      <c r="B61" s="135" t="s">
        <v>220</v>
      </c>
      <c r="C61" s="133">
        <v>70000</v>
      </c>
      <c r="D61" s="133">
        <v>70000</v>
      </c>
      <c r="E61" s="133">
        <v>70000</v>
      </c>
    </row>
    <row r="62" spans="1:5" s="131" customFormat="1" ht="36">
      <c r="A62" s="132" t="s">
        <v>315</v>
      </c>
      <c r="B62" s="135" t="s">
        <v>197</v>
      </c>
      <c r="C62" s="133">
        <v>0</v>
      </c>
      <c r="D62" s="133">
        <v>10000</v>
      </c>
      <c r="E62" s="133">
        <v>10000</v>
      </c>
    </row>
    <row r="63" spans="1:5" s="131" customFormat="1" ht="36">
      <c r="A63" s="144" t="s">
        <v>316</v>
      </c>
      <c r="B63" s="135" t="s">
        <v>189</v>
      </c>
      <c r="C63" s="133">
        <v>25000</v>
      </c>
      <c r="D63" s="133">
        <v>25000</v>
      </c>
      <c r="E63" s="133">
        <v>25000</v>
      </c>
    </row>
    <row r="64" spans="1:5" s="131" customFormat="1" ht="36">
      <c r="A64" s="132" t="s">
        <v>317</v>
      </c>
      <c r="B64" s="135" t="s">
        <v>209</v>
      </c>
      <c r="C64" s="128">
        <v>0</v>
      </c>
      <c r="D64" s="133">
        <v>25000</v>
      </c>
      <c r="E64" s="133">
        <v>25000</v>
      </c>
    </row>
    <row r="65" spans="1:5" s="131" customFormat="1" ht="36">
      <c r="A65" s="144" t="s">
        <v>318</v>
      </c>
      <c r="B65" s="135" t="s">
        <v>373</v>
      </c>
      <c r="C65" s="133">
        <v>0</v>
      </c>
      <c r="D65" s="133">
        <v>0</v>
      </c>
      <c r="E65" s="133">
        <v>15000</v>
      </c>
    </row>
    <row r="66" spans="1:5" s="131" customFormat="1" ht="36">
      <c r="A66" s="132" t="s">
        <v>319</v>
      </c>
      <c r="B66" s="135" t="s">
        <v>205</v>
      </c>
      <c r="C66" s="128">
        <v>0</v>
      </c>
      <c r="D66" s="133">
        <v>20000</v>
      </c>
      <c r="E66" s="133">
        <v>20000</v>
      </c>
    </row>
    <row r="67" spans="1:5" s="131" customFormat="1" ht="36">
      <c r="A67" s="144" t="s">
        <v>320</v>
      </c>
      <c r="B67" s="135" t="s">
        <v>207</v>
      </c>
      <c r="C67" s="128">
        <v>0</v>
      </c>
      <c r="D67" s="133">
        <v>15000</v>
      </c>
      <c r="E67" s="133">
        <v>15000</v>
      </c>
    </row>
    <row r="68" spans="1:5" s="131" customFormat="1" ht="36">
      <c r="A68" s="132" t="s">
        <v>321</v>
      </c>
      <c r="B68" s="135" t="s">
        <v>192</v>
      </c>
      <c r="C68" s="128">
        <v>0</v>
      </c>
      <c r="D68" s="133">
        <v>25000</v>
      </c>
      <c r="E68" s="133">
        <v>25000</v>
      </c>
    </row>
    <row r="69" spans="1:5" s="131" customFormat="1" ht="36">
      <c r="A69" s="144" t="s">
        <v>322</v>
      </c>
      <c r="B69" s="135" t="s">
        <v>193</v>
      </c>
      <c r="C69" s="133">
        <v>5000</v>
      </c>
      <c r="D69" s="133">
        <v>5000</v>
      </c>
      <c r="E69" s="133">
        <v>5000</v>
      </c>
    </row>
    <row r="70" spans="1:5" s="131" customFormat="1" ht="36">
      <c r="A70" s="132" t="s">
        <v>323</v>
      </c>
      <c r="B70" s="135" t="s">
        <v>441</v>
      </c>
      <c r="C70" s="133">
        <v>5000</v>
      </c>
      <c r="D70" s="133">
        <v>5000</v>
      </c>
      <c r="E70" s="133">
        <v>5000</v>
      </c>
    </row>
    <row r="71" spans="1:5" ht="18">
      <c r="A71" s="132">
        <v>3</v>
      </c>
      <c r="B71" s="68" t="s">
        <v>21</v>
      </c>
      <c r="C71" s="15">
        <f>SUM(C73:C74)</f>
        <v>2075</v>
      </c>
      <c r="D71" s="15">
        <f t="shared" ref="D71:E71" si="4">SUM(D73:D74)</f>
        <v>2075</v>
      </c>
      <c r="E71" s="15">
        <f t="shared" si="4"/>
        <v>2075</v>
      </c>
    </row>
    <row r="72" spans="1:5" ht="18">
      <c r="A72" s="132"/>
      <c r="B72" s="68" t="s">
        <v>7</v>
      </c>
      <c r="C72" s="12"/>
      <c r="D72" s="12"/>
      <c r="E72" s="12"/>
    </row>
    <row r="73" spans="1:5" s="131" customFormat="1" ht="36">
      <c r="A73" s="132">
        <v>3.1</v>
      </c>
      <c r="B73" s="135" t="s">
        <v>217</v>
      </c>
      <c r="C73" s="133">
        <v>1200</v>
      </c>
      <c r="D73" s="133">
        <v>1200</v>
      </c>
      <c r="E73" s="133">
        <v>1200</v>
      </c>
    </row>
    <row r="74" spans="1:5" s="131" customFormat="1" ht="36">
      <c r="A74" s="132">
        <v>3.2</v>
      </c>
      <c r="B74" s="135" t="s">
        <v>216</v>
      </c>
      <c r="C74" s="133">
        <v>875</v>
      </c>
      <c r="D74" s="133">
        <v>875</v>
      </c>
      <c r="E74" s="133">
        <v>875</v>
      </c>
    </row>
    <row r="75" spans="1:5" s="154" customFormat="1" ht="34.5">
      <c r="A75" s="17">
        <v>4</v>
      </c>
      <c r="B75" s="146" t="s">
        <v>287</v>
      </c>
      <c r="C75" s="14">
        <f>C77</f>
        <v>0</v>
      </c>
      <c r="D75" s="14">
        <f t="shared" ref="D75:E75" si="5">D77</f>
        <v>0</v>
      </c>
      <c r="E75" s="14">
        <f t="shared" si="5"/>
        <v>35000</v>
      </c>
    </row>
    <row r="76" spans="1:5" s="154" customFormat="1" ht="17.25">
      <c r="A76" s="145"/>
      <c r="B76" s="7" t="s">
        <v>7</v>
      </c>
      <c r="C76" s="7"/>
      <c r="D76" s="7"/>
      <c r="E76" s="7"/>
    </row>
    <row r="77" spans="1:5" s="154" customFormat="1" ht="39" customHeight="1">
      <c r="A77" s="155">
        <v>4.0999999999999996</v>
      </c>
      <c r="B77" s="143" t="s">
        <v>335</v>
      </c>
      <c r="C77" s="133">
        <v>0</v>
      </c>
      <c r="D77" s="133">
        <v>0</v>
      </c>
      <c r="E77" s="133">
        <v>35000</v>
      </c>
    </row>
    <row r="78" spans="1:5" s="157" customFormat="1" ht="34.5">
      <c r="A78" s="16">
        <v>5</v>
      </c>
      <c r="B78" s="116" t="s">
        <v>11</v>
      </c>
      <c r="C78" s="156">
        <v>44000</v>
      </c>
      <c r="D78" s="156">
        <v>44000</v>
      </c>
      <c r="E78" s="156">
        <v>44000</v>
      </c>
    </row>
  </sheetData>
  <mergeCells count="4">
    <mergeCell ref="A6:E6"/>
    <mergeCell ref="A1:E1"/>
    <mergeCell ref="A2:E2"/>
    <mergeCell ref="A4:E4"/>
  </mergeCells>
  <pageMargins left="0.19685039370078741" right="0.19685039370078741" top="0.15748031496062992" bottom="0.15748031496062992" header="0.31496062992125984" footer="0.31496062992125984"/>
  <pageSetup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8"/>
  <sheetViews>
    <sheetView workbookViewId="0">
      <selection activeCell="C123" sqref="C123"/>
    </sheetView>
  </sheetViews>
  <sheetFormatPr defaultRowHeight="16.5"/>
  <cols>
    <col min="1" max="1" width="13.140625" style="43" customWidth="1"/>
    <col min="2" max="2" width="16.140625" style="43" customWidth="1"/>
    <col min="3" max="3" width="26.85546875" style="43" customWidth="1"/>
    <col min="4" max="4" width="17.42578125" style="43" customWidth="1"/>
    <col min="5" max="5" width="10.42578125" style="43" bestFit="1" customWidth="1"/>
    <col min="6" max="6" width="10.42578125" style="43" customWidth="1"/>
    <col min="7" max="7" width="10.7109375" style="43" bestFit="1" customWidth="1"/>
    <col min="8" max="8" width="10.42578125" style="43" bestFit="1" customWidth="1"/>
    <col min="9" max="9" width="10.5703125" style="43" bestFit="1" customWidth="1"/>
    <col min="10" max="10" width="9.140625" style="43"/>
    <col min="11" max="11" width="9.42578125" style="43" bestFit="1" customWidth="1"/>
    <col min="12" max="256" width="9.140625" style="43"/>
    <col min="257" max="257" width="13.140625" style="43" customWidth="1"/>
    <col min="258" max="258" width="16.140625" style="43" customWidth="1"/>
    <col min="259" max="259" width="26.85546875" style="43" customWidth="1"/>
    <col min="260" max="260" width="17.42578125" style="43" customWidth="1"/>
    <col min="261" max="261" width="15.140625" style="43" customWidth="1"/>
    <col min="262" max="262" width="19.140625" style="43" customWidth="1"/>
    <col min="263" max="263" width="17.5703125" style="43" customWidth="1"/>
    <col min="264" max="264" width="15.7109375" style="43" customWidth="1"/>
    <col min="265" max="265" width="17.140625" style="43" customWidth="1"/>
    <col min="266" max="266" width="9.140625" style="43"/>
    <col min="267" max="267" width="9.42578125" style="43" bestFit="1" customWidth="1"/>
    <col min="268" max="512" width="9.140625" style="43"/>
    <col min="513" max="513" width="13.140625" style="43" customWidth="1"/>
    <col min="514" max="514" width="16.140625" style="43" customWidth="1"/>
    <col min="515" max="515" width="26.85546875" style="43" customWidth="1"/>
    <col min="516" max="516" width="17.42578125" style="43" customWidth="1"/>
    <col min="517" max="517" width="15.140625" style="43" customWidth="1"/>
    <col min="518" max="518" width="19.140625" style="43" customWidth="1"/>
    <col min="519" max="519" width="17.5703125" style="43" customWidth="1"/>
    <col min="520" max="520" width="15.7109375" style="43" customWidth="1"/>
    <col min="521" max="521" width="17.140625" style="43" customWidth="1"/>
    <col min="522" max="522" width="9.140625" style="43"/>
    <col min="523" max="523" width="9.42578125" style="43" bestFit="1" customWidth="1"/>
    <col min="524" max="768" width="9.140625" style="43"/>
    <col min="769" max="769" width="13.140625" style="43" customWidth="1"/>
    <col min="770" max="770" width="16.140625" style="43" customWidth="1"/>
    <col min="771" max="771" width="26.85546875" style="43" customWidth="1"/>
    <col min="772" max="772" width="17.42578125" style="43" customWidth="1"/>
    <col min="773" max="773" width="15.140625" style="43" customWidth="1"/>
    <col min="774" max="774" width="19.140625" style="43" customWidth="1"/>
    <col min="775" max="775" width="17.5703125" style="43" customWidth="1"/>
    <col min="776" max="776" width="15.7109375" style="43" customWidth="1"/>
    <col min="777" max="777" width="17.140625" style="43" customWidth="1"/>
    <col min="778" max="778" width="9.140625" style="43"/>
    <col min="779" max="779" width="9.42578125" style="43" bestFit="1" customWidth="1"/>
    <col min="780" max="1024" width="9.140625" style="43"/>
    <col min="1025" max="1025" width="13.140625" style="43" customWidth="1"/>
    <col min="1026" max="1026" width="16.140625" style="43" customWidth="1"/>
    <col min="1027" max="1027" width="26.85546875" style="43" customWidth="1"/>
    <col min="1028" max="1028" width="17.42578125" style="43" customWidth="1"/>
    <col min="1029" max="1029" width="15.140625" style="43" customWidth="1"/>
    <col min="1030" max="1030" width="19.140625" style="43" customWidth="1"/>
    <col min="1031" max="1031" width="17.5703125" style="43" customWidth="1"/>
    <col min="1032" max="1032" width="15.7109375" style="43" customWidth="1"/>
    <col min="1033" max="1033" width="17.140625" style="43" customWidth="1"/>
    <col min="1034" max="1034" width="9.140625" style="43"/>
    <col min="1035" max="1035" width="9.42578125" style="43" bestFit="1" customWidth="1"/>
    <col min="1036" max="1280" width="9.140625" style="43"/>
    <col min="1281" max="1281" width="13.140625" style="43" customWidth="1"/>
    <col min="1282" max="1282" width="16.140625" style="43" customWidth="1"/>
    <col min="1283" max="1283" width="26.85546875" style="43" customWidth="1"/>
    <col min="1284" max="1284" width="17.42578125" style="43" customWidth="1"/>
    <col min="1285" max="1285" width="15.140625" style="43" customWidth="1"/>
    <col min="1286" max="1286" width="19.140625" style="43" customWidth="1"/>
    <col min="1287" max="1287" width="17.5703125" style="43" customWidth="1"/>
    <col min="1288" max="1288" width="15.7109375" style="43" customWidth="1"/>
    <col min="1289" max="1289" width="17.140625" style="43" customWidth="1"/>
    <col min="1290" max="1290" width="9.140625" style="43"/>
    <col min="1291" max="1291" width="9.42578125" style="43" bestFit="1" customWidth="1"/>
    <col min="1292" max="1536" width="9.140625" style="43"/>
    <col min="1537" max="1537" width="13.140625" style="43" customWidth="1"/>
    <col min="1538" max="1538" width="16.140625" style="43" customWidth="1"/>
    <col min="1539" max="1539" width="26.85546875" style="43" customWidth="1"/>
    <col min="1540" max="1540" width="17.42578125" style="43" customWidth="1"/>
    <col min="1541" max="1541" width="15.140625" style="43" customWidth="1"/>
    <col min="1542" max="1542" width="19.140625" style="43" customWidth="1"/>
    <col min="1543" max="1543" width="17.5703125" style="43" customWidth="1"/>
    <col min="1544" max="1544" width="15.7109375" style="43" customWidth="1"/>
    <col min="1545" max="1545" width="17.140625" style="43" customWidth="1"/>
    <col min="1546" max="1546" width="9.140625" style="43"/>
    <col min="1547" max="1547" width="9.42578125" style="43" bestFit="1" customWidth="1"/>
    <col min="1548" max="1792" width="9.140625" style="43"/>
    <col min="1793" max="1793" width="13.140625" style="43" customWidth="1"/>
    <col min="1794" max="1794" width="16.140625" style="43" customWidth="1"/>
    <col min="1795" max="1795" width="26.85546875" style="43" customWidth="1"/>
    <col min="1796" max="1796" width="17.42578125" style="43" customWidth="1"/>
    <col min="1797" max="1797" width="15.140625" style="43" customWidth="1"/>
    <col min="1798" max="1798" width="19.140625" style="43" customWidth="1"/>
    <col min="1799" max="1799" width="17.5703125" style="43" customWidth="1"/>
    <col min="1800" max="1800" width="15.7109375" style="43" customWidth="1"/>
    <col min="1801" max="1801" width="17.140625" style="43" customWidth="1"/>
    <col min="1802" max="1802" width="9.140625" style="43"/>
    <col min="1803" max="1803" width="9.42578125" style="43" bestFit="1" customWidth="1"/>
    <col min="1804" max="2048" width="9.140625" style="43"/>
    <col min="2049" max="2049" width="13.140625" style="43" customWidth="1"/>
    <col min="2050" max="2050" width="16.140625" style="43" customWidth="1"/>
    <col min="2051" max="2051" width="26.85546875" style="43" customWidth="1"/>
    <col min="2052" max="2052" width="17.42578125" style="43" customWidth="1"/>
    <col min="2053" max="2053" width="15.140625" style="43" customWidth="1"/>
    <col min="2054" max="2054" width="19.140625" style="43" customWidth="1"/>
    <col min="2055" max="2055" width="17.5703125" style="43" customWidth="1"/>
    <col min="2056" max="2056" width="15.7109375" style="43" customWidth="1"/>
    <col min="2057" max="2057" width="17.140625" style="43" customWidth="1"/>
    <col min="2058" max="2058" width="9.140625" style="43"/>
    <col min="2059" max="2059" width="9.42578125" style="43" bestFit="1" customWidth="1"/>
    <col min="2060" max="2304" width="9.140625" style="43"/>
    <col min="2305" max="2305" width="13.140625" style="43" customWidth="1"/>
    <col min="2306" max="2306" width="16.140625" style="43" customWidth="1"/>
    <col min="2307" max="2307" width="26.85546875" style="43" customWidth="1"/>
    <col min="2308" max="2308" width="17.42578125" style="43" customWidth="1"/>
    <col min="2309" max="2309" width="15.140625" style="43" customWidth="1"/>
    <col min="2310" max="2310" width="19.140625" style="43" customWidth="1"/>
    <col min="2311" max="2311" width="17.5703125" style="43" customWidth="1"/>
    <col min="2312" max="2312" width="15.7109375" style="43" customWidth="1"/>
    <col min="2313" max="2313" width="17.140625" style="43" customWidth="1"/>
    <col min="2314" max="2314" width="9.140625" style="43"/>
    <col min="2315" max="2315" width="9.42578125" style="43" bestFit="1" customWidth="1"/>
    <col min="2316" max="2560" width="9.140625" style="43"/>
    <col min="2561" max="2561" width="13.140625" style="43" customWidth="1"/>
    <col min="2562" max="2562" width="16.140625" style="43" customWidth="1"/>
    <col min="2563" max="2563" width="26.85546875" style="43" customWidth="1"/>
    <col min="2564" max="2564" width="17.42578125" style="43" customWidth="1"/>
    <col min="2565" max="2565" width="15.140625" style="43" customWidth="1"/>
    <col min="2566" max="2566" width="19.140625" style="43" customWidth="1"/>
    <col min="2567" max="2567" width="17.5703125" style="43" customWidth="1"/>
    <col min="2568" max="2568" width="15.7109375" style="43" customWidth="1"/>
    <col min="2569" max="2569" width="17.140625" style="43" customWidth="1"/>
    <col min="2570" max="2570" width="9.140625" style="43"/>
    <col min="2571" max="2571" width="9.42578125" style="43" bestFit="1" customWidth="1"/>
    <col min="2572" max="2816" width="9.140625" style="43"/>
    <col min="2817" max="2817" width="13.140625" style="43" customWidth="1"/>
    <col min="2818" max="2818" width="16.140625" style="43" customWidth="1"/>
    <col min="2819" max="2819" width="26.85546875" style="43" customWidth="1"/>
    <col min="2820" max="2820" width="17.42578125" style="43" customWidth="1"/>
    <col min="2821" max="2821" width="15.140625" style="43" customWidth="1"/>
    <col min="2822" max="2822" width="19.140625" style="43" customWidth="1"/>
    <col min="2823" max="2823" width="17.5703125" style="43" customWidth="1"/>
    <col min="2824" max="2824" width="15.7109375" style="43" customWidth="1"/>
    <col min="2825" max="2825" width="17.140625" style="43" customWidth="1"/>
    <col min="2826" max="2826" width="9.140625" style="43"/>
    <col min="2827" max="2827" width="9.42578125" style="43" bestFit="1" customWidth="1"/>
    <col min="2828" max="3072" width="9.140625" style="43"/>
    <col min="3073" max="3073" width="13.140625" style="43" customWidth="1"/>
    <col min="3074" max="3074" width="16.140625" style="43" customWidth="1"/>
    <col min="3075" max="3075" width="26.85546875" style="43" customWidth="1"/>
    <col min="3076" max="3076" width="17.42578125" style="43" customWidth="1"/>
    <col min="3077" max="3077" width="15.140625" style="43" customWidth="1"/>
    <col min="3078" max="3078" width="19.140625" style="43" customWidth="1"/>
    <col min="3079" max="3079" width="17.5703125" style="43" customWidth="1"/>
    <col min="3080" max="3080" width="15.7109375" style="43" customWidth="1"/>
    <col min="3081" max="3081" width="17.140625" style="43" customWidth="1"/>
    <col min="3082" max="3082" width="9.140625" style="43"/>
    <col min="3083" max="3083" width="9.42578125" style="43" bestFit="1" customWidth="1"/>
    <col min="3084" max="3328" width="9.140625" style="43"/>
    <col min="3329" max="3329" width="13.140625" style="43" customWidth="1"/>
    <col min="3330" max="3330" width="16.140625" style="43" customWidth="1"/>
    <col min="3331" max="3331" width="26.85546875" style="43" customWidth="1"/>
    <col min="3332" max="3332" width="17.42578125" style="43" customWidth="1"/>
    <col min="3333" max="3333" width="15.140625" style="43" customWidth="1"/>
    <col min="3334" max="3334" width="19.140625" style="43" customWidth="1"/>
    <col min="3335" max="3335" width="17.5703125" style="43" customWidth="1"/>
    <col min="3336" max="3336" width="15.7109375" style="43" customWidth="1"/>
    <col min="3337" max="3337" width="17.140625" style="43" customWidth="1"/>
    <col min="3338" max="3338" width="9.140625" style="43"/>
    <col min="3339" max="3339" width="9.42578125" style="43" bestFit="1" customWidth="1"/>
    <col min="3340" max="3584" width="9.140625" style="43"/>
    <col min="3585" max="3585" width="13.140625" style="43" customWidth="1"/>
    <col min="3586" max="3586" width="16.140625" style="43" customWidth="1"/>
    <col min="3587" max="3587" width="26.85546875" style="43" customWidth="1"/>
    <col min="3588" max="3588" width="17.42578125" style="43" customWidth="1"/>
    <col min="3589" max="3589" width="15.140625" style="43" customWidth="1"/>
    <col min="3590" max="3590" width="19.140625" style="43" customWidth="1"/>
    <col min="3591" max="3591" width="17.5703125" style="43" customWidth="1"/>
    <col min="3592" max="3592" width="15.7109375" style="43" customWidth="1"/>
    <col min="3593" max="3593" width="17.140625" style="43" customWidth="1"/>
    <col min="3594" max="3594" width="9.140625" style="43"/>
    <col min="3595" max="3595" width="9.42578125" style="43" bestFit="1" customWidth="1"/>
    <col min="3596" max="3840" width="9.140625" style="43"/>
    <col min="3841" max="3841" width="13.140625" style="43" customWidth="1"/>
    <col min="3842" max="3842" width="16.140625" style="43" customWidth="1"/>
    <col min="3843" max="3843" width="26.85546875" style="43" customWidth="1"/>
    <col min="3844" max="3844" width="17.42578125" style="43" customWidth="1"/>
    <col min="3845" max="3845" width="15.140625" style="43" customWidth="1"/>
    <col min="3846" max="3846" width="19.140625" style="43" customWidth="1"/>
    <col min="3847" max="3847" width="17.5703125" style="43" customWidth="1"/>
    <col min="3848" max="3848" width="15.7109375" style="43" customWidth="1"/>
    <col min="3849" max="3849" width="17.140625" style="43" customWidth="1"/>
    <col min="3850" max="3850" width="9.140625" style="43"/>
    <col min="3851" max="3851" width="9.42578125" style="43" bestFit="1" customWidth="1"/>
    <col min="3852" max="4096" width="9.140625" style="43"/>
    <col min="4097" max="4097" width="13.140625" style="43" customWidth="1"/>
    <col min="4098" max="4098" width="16.140625" style="43" customWidth="1"/>
    <col min="4099" max="4099" width="26.85546875" style="43" customWidth="1"/>
    <col min="4100" max="4100" width="17.42578125" style="43" customWidth="1"/>
    <col min="4101" max="4101" width="15.140625" style="43" customWidth="1"/>
    <col min="4102" max="4102" width="19.140625" style="43" customWidth="1"/>
    <col min="4103" max="4103" width="17.5703125" style="43" customWidth="1"/>
    <col min="4104" max="4104" width="15.7109375" style="43" customWidth="1"/>
    <col min="4105" max="4105" width="17.140625" style="43" customWidth="1"/>
    <col min="4106" max="4106" width="9.140625" style="43"/>
    <col min="4107" max="4107" width="9.42578125" style="43" bestFit="1" customWidth="1"/>
    <col min="4108" max="4352" width="9.140625" style="43"/>
    <col min="4353" max="4353" width="13.140625" style="43" customWidth="1"/>
    <col min="4354" max="4354" width="16.140625" style="43" customWidth="1"/>
    <col min="4355" max="4355" width="26.85546875" style="43" customWidth="1"/>
    <col min="4356" max="4356" width="17.42578125" style="43" customWidth="1"/>
    <col min="4357" max="4357" width="15.140625" style="43" customWidth="1"/>
    <col min="4358" max="4358" width="19.140625" style="43" customWidth="1"/>
    <col min="4359" max="4359" width="17.5703125" style="43" customWidth="1"/>
    <col min="4360" max="4360" width="15.7109375" style="43" customWidth="1"/>
    <col min="4361" max="4361" width="17.140625" style="43" customWidth="1"/>
    <col min="4362" max="4362" width="9.140625" style="43"/>
    <col min="4363" max="4363" width="9.42578125" style="43" bestFit="1" customWidth="1"/>
    <col min="4364" max="4608" width="9.140625" style="43"/>
    <col min="4609" max="4609" width="13.140625" style="43" customWidth="1"/>
    <col min="4610" max="4610" width="16.140625" style="43" customWidth="1"/>
    <col min="4611" max="4611" width="26.85546875" style="43" customWidth="1"/>
    <col min="4612" max="4612" width="17.42578125" style="43" customWidth="1"/>
    <col min="4613" max="4613" width="15.140625" style="43" customWidth="1"/>
    <col min="4614" max="4614" width="19.140625" style="43" customWidth="1"/>
    <col min="4615" max="4615" width="17.5703125" style="43" customWidth="1"/>
    <col min="4616" max="4616" width="15.7109375" style="43" customWidth="1"/>
    <col min="4617" max="4617" width="17.140625" style="43" customWidth="1"/>
    <col min="4618" max="4618" width="9.140625" style="43"/>
    <col min="4619" max="4619" width="9.42578125" style="43" bestFit="1" customWidth="1"/>
    <col min="4620" max="4864" width="9.140625" style="43"/>
    <col min="4865" max="4865" width="13.140625" style="43" customWidth="1"/>
    <col min="4866" max="4866" width="16.140625" style="43" customWidth="1"/>
    <col min="4867" max="4867" width="26.85546875" style="43" customWidth="1"/>
    <col min="4868" max="4868" width="17.42578125" style="43" customWidth="1"/>
    <col min="4869" max="4869" width="15.140625" style="43" customWidth="1"/>
    <col min="4870" max="4870" width="19.140625" style="43" customWidth="1"/>
    <col min="4871" max="4871" width="17.5703125" style="43" customWidth="1"/>
    <col min="4872" max="4872" width="15.7109375" style="43" customWidth="1"/>
    <col min="4873" max="4873" width="17.140625" style="43" customWidth="1"/>
    <col min="4874" max="4874" width="9.140625" style="43"/>
    <col min="4875" max="4875" width="9.42578125" style="43" bestFit="1" customWidth="1"/>
    <col min="4876" max="5120" width="9.140625" style="43"/>
    <col min="5121" max="5121" width="13.140625" style="43" customWidth="1"/>
    <col min="5122" max="5122" width="16.140625" style="43" customWidth="1"/>
    <col min="5123" max="5123" width="26.85546875" style="43" customWidth="1"/>
    <col min="5124" max="5124" width="17.42578125" style="43" customWidth="1"/>
    <col min="5125" max="5125" width="15.140625" style="43" customWidth="1"/>
    <col min="5126" max="5126" width="19.140625" style="43" customWidth="1"/>
    <col min="5127" max="5127" width="17.5703125" style="43" customWidth="1"/>
    <col min="5128" max="5128" width="15.7109375" style="43" customWidth="1"/>
    <col min="5129" max="5129" width="17.140625" style="43" customWidth="1"/>
    <col min="5130" max="5130" width="9.140625" style="43"/>
    <col min="5131" max="5131" width="9.42578125" style="43" bestFit="1" customWidth="1"/>
    <col min="5132" max="5376" width="9.140625" style="43"/>
    <col min="5377" max="5377" width="13.140625" style="43" customWidth="1"/>
    <col min="5378" max="5378" width="16.140625" style="43" customWidth="1"/>
    <col min="5379" max="5379" width="26.85546875" style="43" customWidth="1"/>
    <col min="5380" max="5380" width="17.42578125" style="43" customWidth="1"/>
    <col min="5381" max="5381" width="15.140625" style="43" customWidth="1"/>
    <col min="5382" max="5382" width="19.140625" style="43" customWidth="1"/>
    <col min="5383" max="5383" width="17.5703125" style="43" customWidth="1"/>
    <col min="5384" max="5384" width="15.7109375" style="43" customWidth="1"/>
    <col min="5385" max="5385" width="17.140625" style="43" customWidth="1"/>
    <col min="5386" max="5386" width="9.140625" style="43"/>
    <col min="5387" max="5387" width="9.42578125" style="43" bestFit="1" customWidth="1"/>
    <col min="5388" max="5632" width="9.140625" style="43"/>
    <col min="5633" max="5633" width="13.140625" style="43" customWidth="1"/>
    <col min="5634" max="5634" width="16.140625" style="43" customWidth="1"/>
    <col min="5635" max="5635" width="26.85546875" style="43" customWidth="1"/>
    <col min="5636" max="5636" width="17.42578125" style="43" customWidth="1"/>
    <col min="5637" max="5637" width="15.140625" style="43" customWidth="1"/>
    <col min="5638" max="5638" width="19.140625" style="43" customWidth="1"/>
    <col min="5639" max="5639" width="17.5703125" style="43" customWidth="1"/>
    <col min="5640" max="5640" width="15.7109375" style="43" customWidth="1"/>
    <col min="5641" max="5641" width="17.140625" style="43" customWidth="1"/>
    <col min="5642" max="5642" width="9.140625" style="43"/>
    <col min="5643" max="5643" width="9.42578125" style="43" bestFit="1" customWidth="1"/>
    <col min="5644" max="5888" width="9.140625" style="43"/>
    <col min="5889" max="5889" width="13.140625" style="43" customWidth="1"/>
    <col min="5890" max="5890" width="16.140625" style="43" customWidth="1"/>
    <col min="5891" max="5891" width="26.85546875" style="43" customWidth="1"/>
    <col min="5892" max="5892" width="17.42578125" style="43" customWidth="1"/>
    <col min="5893" max="5893" width="15.140625" style="43" customWidth="1"/>
    <col min="5894" max="5894" width="19.140625" style="43" customWidth="1"/>
    <col min="5895" max="5895" width="17.5703125" style="43" customWidth="1"/>
    <col min="5896" max="5896" width="15.7109375" style="43" customWidth="1"/>
    <col min="5897" max="5897" width="17.140625" style="43" customWidth="1"/>
    <col min="5898" max="5898" width="9.140625" style="43"/>
    <col min="5899" max="5899" width="9.42578125" style="43" bestFit="1" customWidth="1"/>
    <col min="5900" max="6144" width="9.140625" style="43"/>
    <col min="6145" max="6145" width="13.140625" style="43" customWidth="1"/>
    <col min="6146" max="6146" width="16.140625" style="43" customWidth="1"/>
    <col min="6147" max="6147" width="26.85546875" style="43" customWidth="1"/>
    <col min="6148" max="6148" width="17.42578125" style="43" customWidth="1"/>
    <col min="6149" max="6149" width="15.140625" style="43" customWidth="1"/>
    <col min="6150" max="6150" width="19.140625" style="43" customWidth="1"/>
    <col min="6151" max="6151" width="17.5703125" style="43" customWidth="1"/>
    <col min="6152" max="6152" width="15.7109375" style="43" customWidth="1"/>
    <col min="6153" max="6153" width="17.140625" style="43" customWidth="1"/>
    <col min="6154" max="6154" width="9.140625" style="43"/>
    <col min="6155" max="6155" width="9.42578125" style="43" bestFit="1" customWidth="1"/>
    <col min="6156" max="6400" width="9.140625" style="43"/>
    <col min="6401" max="6401" width="13.140625" style="43" customWidth="1"/>
    <col min="6402" max="6402" width="16.140625" style="43" customWidth="1"/>
    <col min="6403" max="6403" width="26.85546875" style="43" customWidth="1"/>
    <col min="6404" max="6404" width="17.42578125" style="43" customWidth="1"/>
    <col min="6405" max="6405" width="15.140625" style="43" customWidth="1"/>
    <col min="6406" max="6406" width="19.140625" style="43" customWidth="1"/>
    <col min="6407" max="6407" width="17.5703125" style="43" customWidth="1"/>
    <col min="6408" max="6408" width="15.7109375" style="43" customWidth="1"/>
    <col min="6409" max="6409" width="17.140625" style="43" customWidth="1"/>
    <col min="6410" max="6410" width="9.140625" style="43"/>
    <col min="6411" max="6411" width="9.42578125" style="43" bestFit="1" customWidth="1"/>
    <col min="6412" max="6656" width="9.140625" style="43"/>
    <col min="6657" max="6657" width="13.140625" style="43" customWidth="1"/>
    <col min="6658" max="6658" width="16.140625" style="43" customWidth="1"/>
    <col min="6659" max="6659" width="26.85546875" style="43" customWidth="1"/>
    <col min="6660" max="6660" width="17.42578125" style="43" customWidth="1"/>
    <col min="6661" max="6661" width="15.140625" style="43" customWidth="1"/>
    <col min="6662" max="6662" width="19.140625" style="43" customWidth="1"/>
    <col min="6663" max="6663" width="17.5703125" style="43" customWidth="1"/>
    <col min="6664" max="6664" width="15.7109375" style="43" customWidth="1"/>
    <col min="6665" max="6665" width="17.140625" style="43" customWidth="1"/>
    <col min="6666" max="6666" width="9.140625" style="43"/>
    <col min="6667" max="6667" width="9.42578125" style="43" bestFit="1" customWidth="1"/>
    <col min="6668" max="6912" width="9.140625" style="43"/>
    <col min="6913" max="6913" width="13.140625" style="43" customWidth="1"/>
    <col min="6914" max="6914" width="16.140625" style="43" customWidth="1"/>
    <col min="6915" max="6915" width="26.85546875" style="43" customWidth="1"/>
    <col min="6916" max="6916" width="17.42578125" style="43" customWidth="1"/>
    <col min="6917" max="6917" width="15.140625" style="43" customWidth="1"/>
    <col min="6918" max="6918" width="19.140625" style="43" customWidth="1"/>
    <col min="6919" max="6919" width="17.5703125" style="43" customWidth="1"/>
    <col min="6920" max="6920" width="15.7109375" style="43" customWidth="1"/>
    <col min="6921" max="6921" width="17.140625" style="43" customWidth="1"/>
    <col min="6922" max="6922" width="9.140625" style="43"/>
    <col min="6923" max="6923" width="9.42578125" style="43" bestFit="1" customWidth="1"/>
    <col min="6924" max="7168" width="9.140625" style="43"/>
    <col min="7169" max="7169" width="13.140625" style="43" customWidth="1"/>
    <col min="7170" max="7170" width="16.140625" style="43" customWidth="1"/>
    <col min="7171" max="7171" width="26.85546875" style="43" customWidth="1"/>
    <col min="7172" max="7172" width="17.42578125" style="43" customWidth="1"/>
    <col min="7173" max="7173" width="15.140625" style="43" customWidth="1"/>
    <col min="7174" max="7174" width="19.140625" style="43" customWidth="1"/>
    <col min="7175" max="7175" width="17.5703125" style="43" customWidth="1"/>
    <col min="7176" max="7176" width="15.7109375" style="43" customWidth="1"/>
    <col min="7177" max="7177" width="17.140625" style="43" customWidth="1"/>
    <col min="7178" max="7178" width="9.140625" style="43"/>
    <col min="7179" max="7179" width="9.42578125" style="43" bestFit="1" customWidth="1"/>
    <col min="7180" max="7424" width="9.140625" style="43"/>
    <col min="7425" max="7425" width="13.140625" style="43" customWidth="1"/>
    <col min="7426" max="7426" width="16.140625" style="43" customWidth="1"/>
    <col min="7427" max="7427" width="26.85546875" style="43" customWidth="1"/>
    <col min="7428" max="7428" width="17.42578125" style="43" customWidth="1"/>
    <col min="7429" max="7429" width="15.140625" style="43" customWidth="1"/>
    <col min="7430" max="7430" width="19.140625" style="43" customWidth="1"/>
    <col min="7431" max="7431" width="17.5703125" style="43" customWidth="1"/>
    <col min="7432" max="7432" width="15.7109375" style="43" customWidth="1"/>
    <col min="7433" max="7433" width="17.140625" style="43" customWidth="1"/>
    <col min="7434" max="7434" width="9.140625" style="43"/>
    <col min="7435" max="7435" width="9.42578125" style="43" bestFit="1" customWidth="1"/>
    <col min="7436" max="7680" width="9.140625" style="43"/>
    <col min="7681" max="7681" width="13.140625" style="43" customWidth="1"/>
    <col min="7682" max="7682" width="16.140625" style="43" customWidth="1"/>
    <col min="7683" max="7683" width="26.85546875" style="43" customWidth="1"/>
    <col min="7684" max="7684" width="17.42578125" style="43" customWidth="1"/>
    <col min="7685" max="7685" width="15.140625" style="43" customWidth="1"/>
    <col min="7686" max="7686" width="19.140625" style="43" customWidth="1"/>
    <col min="7687" max="7687" width="17.5703125" style="43" customWidth="1"/>
    <col min="7688" max="7688" width="15.7109375" style="43" customWidth="1"/>
    <col min="7689" max="7689" width="17.140625" style="43" customWidth="1"/>
    <col min="7690" max="7690" width="9.140625" style="43"/>
    <col min="7691" max="7691" width="9.42578125" style="43" bestFit="1" customWidth="1"/>
    <col min="7692" max="7936" width="9.140625" style="43"/>
    <col min="7937" max="7937" width="13.140625" style="43" customWidth="1"/>
    <col min="7938" max="7938" width="16.140625" style="43" customWidth="1"/>
    <col min="7939" max="7939" width="26.85546875" style="43" customWidth="1"/>
    <col min="7940" max="7940" width="17.42578125" style="43" customWidth="1"/>
    <col min="7941" max="7941" width="15.140625" style="43" customWidth="1"/>
    <col min="7942" max="7942" width="19.140625" style="43" customWidth="1"/>
    <col min="7943" max="7943" width="17.5703125" style="43" customWidth="1"/>
    <col min="7944" max="7944" width="15.7109375" style="43" customWidth="1"/>
    <col min="7945" max="7945" width="17.140625" style="43" customWidth="1"/>
    <col min="7946" max="7946" width="9.140625" style="43"/>
    <col min="7947" max="7947" width="9.42578125" style="43" bestFit="1" customWidth="1"/>
    <col min="7948" max="8192" width="9.140625" style="43"/>
    <col min="8193" max="8193" width="13.140625" style="43" customWidth="1"/>
    <col min="8194" max="8194" width="16.140625" style="43" customWidth="1"/>
    <col min="8195" max="8195" width="26.85546875" style="43" customWidth="1"/>
    <col min="8196" max="8196" width="17.42578125" style="43" customWidth="1"/>
    <col min="8197" max="8197" width="15.140625" style="43" customWidth="1"/>
    <col min="8198" max="8198" width="19.140625" style="43" customWidth="1"/>
    <col min="8199" max="8199" width="17.5703125" style="43" customWidth="1"/>
    <col min="8200" max="8200" width="15.7109375" style="43" customWidth="1"/>
    <col min="8201" max="8201" width="17.140625" style="43" customWidth="1"/>
    <col min="8202" max="8202" width="9.140625" style="43"/>
    <col min="8203" max="8203" width="9.42578125" style="43" bestFit="1" customWidth="1"/>
    <col min="8204" max="8448" width="9.140625" style="43"/>
    <col min="8449" max="8449" width="13.140625" style="43" customWidth="1"/>
    <col min="8450" max="8450" width="16.140625" style="43" customWidth="1"/>
    <col min="8451" max="8451" width="26.85546875" style="43" customWidth="1"/>
    <col min="8452" max="8452" width="17.42578125" style="43" customWidth="1"/>
    <col min="8453" max="8453" width="15.140625" style="43" customWidth="1"/>
    <col min="8454" max="8454" width="19.140625" style="43" customWidth="1"/>
    <col min="8455" max="8455" width="17.5703125" style="43" customWidth="1"/>
    <col min="8456" max="8456" width="15.7109375" style="43" customWidth="1"/>
    <col min="8457" max="8457" width="17.140625" style="43" customWidth="1"/>
    <col min="8458" max="8458" width="9.140625" style="43"/>
    <col min="8459" max="8459" width="9.42578125" style="43" bestFit="1" customWidth="1"/>
    <col min="8460" max="8704" width="9.140625" style="43"/>
    <col min="8705" max="8705" width="13.140625" style="43" customWidth="1"/>
    <col min="8706" max="8706" width="16.140625" style="43" customWidth="1"/>
    <col min="8707" max="8707" width="26.85546875" style="43" customWidth="1"/>
    <col min="8708" max="8708" width="17.42578125" style="43" customWidth="1"/>
    <col min="8709" max="8709" width="15.140625" style="43" customWidth="1"/>
    <col min="8710" max="8710" width="19.140625" style="43" customWidth="1"/>
    <col min="8711" max="8711" width="17.5703125" style="43" customWidth="1"/>
    <col min="8712" max="8712" width="15.7109375" style="43" customWidth="1"/>
    <col min="8713" max="8713" width="17.140625" style="43" customWidth="1"/>
    <col min="8714" max="8714" width="9.140625" style="43"/>
    <col min="8715" max="8715" width="9.42578125" style="43" bestFit="1" customWidth="1"/>
    <col min="8716" max="8960" width="9.140625" style="43"/>
    <col min="8961" max="8961" width="13.140625" style="43" customWidth="1"/>
    <col min="8962" max="8962" width="16.140625" style="43" customWidth="1"/>
    <col min="8963" max="8963" width="26.85546875" style="43" customWidth="1"/>
    <col min="8964" max="8964" width="17.42578125" style="43" customWidth="1"/>
    <col min="8965" max="8965" width="15.140625" style="43" customWidth="1"/>
    <col min="8966" max="8966" width="19.140625" style="43" customWidth="1"/>
    <col min="8967" max="8967" width="17.5703125" style="43" customWidth="1"/>
    <col min="8968" max="8968" width="15.7109375" style="43" customWidth="1"/>
    <col min="8969" max="8969" width="17.140625" style="43" customWidth="1"/>
    <col min="8970" max="8970" width="9.140625" style="43"/>
    <col min="8971" max="8971" width="9.42578125" style="43" bestFit="1" customWidth="1"/>
    <col min="8972" max="9216" width="9.140625" style="43"/>
    <col min="9217" max="9217" width="13.140625" style="43" customWidth="1"/>
    <col min="9218" max="9218" width="16.140625" style="43" customWidth="1"/>
    <col min="9219" max="9219" width="26.85546875" style="43" customWidth="1"/>
    <col min="9220" max="9220" width="17.42578125" style="43" customWidth="1"/>
    <col min="9221" max="9221" width="15.140625" style="43" customWidth="1"/>
    <col min="9222" max="9222" width="19.140625" style="43" customWidth="1"/>
    <col min="9223" max="9223" width="17.5703125" style="43" customWidth="1"/>
    <col min="9224" max="9224" width="15.7109375" style="43" customWidth="1"/>
    <col min="9225" max="9225" width="17.140625" style="43" customWidth="1"/>
    <col min="9226" max="9226" width="9.140625" style="43"/>
    <col min="9227" max="9227" width="9.42578125" style="43" bestFit="1" customWidth="1"/>
    <col min="9228" max="9472" width="9.140625" style="43"/>
    <col min="9473" max="9473" width="13.140625" style="43" customWidth="1"/>
    <col min="9474" max="9474" width="16.140625" style="43" customWidth="1"/>
    <col min="9475" max="9475" width="26.85546875" style="43" customWidth="1"/>
    <col min="9476" max="9476" width="17.42578125" style="43" customWidth="1"/>
    <col min="9477" max="9477" width="15.140625" style="43" customWidth="1"/>
    <col min="9478" max="9478" width="19.140625" style="43" customWidth="1"/>
    <col min="9479" max="9479" width="17.5703125" style="43" customWidth="1"/>
    <col min="9480" max="9480" width="15.7109375" style="43" customWidth="1"/>
    <col min="9481" max="9481" width="17.140625" style="43" customWidth="1"/>
    <col min="9482" max="9482" width="9.140625" style="43"/>
    <col min="9483" max="9483" width="9.42578125" style="43" bestFit="1" customWidth="1"/>
    <col min="9484" max="9728" width="9.140625" style="43"/>
    <col min="9729" max="9729" width="13.140625" style="43" customWidth="1"/>
    <col min="9730" max="9730" width="16.140625" style="43" customWidth="1"/>
    <col min="9731" max="9731" width="26.85546875" style="43" customWidth="1"/>
    <col min="9732" max="9732" width="17.42578125" style="43" customWidth="1"/>
    <col min="9733" max="9733" width="15.140625" style="43" customWidth="1"/>
    <col min="9734" max="9734" width="19.140625" style="43" customWidth="1"/>
    <col min="9735" max="9735" width="17.5703125" style="43" customWidth="1"/>
    <col min="9736" max="9736" width="15.7109375" style="43" customWidth="1"/>
    <col min="9737" max="9737" width="17.140625" style="43" customWidth="1"/>
    <col min="9738" max="9738" width="9.140625" style="43"/>
    <col min="9739" max="9739" width="9.42578125" style="43" bestFit="1" customWidth="1"/>
    <col min="9740" max="9984" width="9.140625" style="43"/>
    <col min="9985" max="9985" width="13.140625" style="43" customWidth="1"/>
    <col min="9986" max="9986" width="16.140625" style="43" customWidth="1"/>
    <col min="9987" max="9987" width="26.85546875" style="43" customWidth="1"/>
    <col min="9988" max="9988" width="17.42578125" style="43" customWidth="1"/>
    <col min="9989" max="9989" width="15.140625" style="43" customWidth="1"/>
    <col min="9990" max="9990" width="19.140625" style="43" customWidth="1"/>
    <col min="9991" max="9991" width="17.5703125" style="43" customWidth="1"/>
    <col min="9992" max="9992" width="15.7109375" style="43" customWidth="1"/>
    <col min="9993" max="9993" width="17.140625" style="43" customWidth="1"/>
    <col min="9994" max="9994" width="9.140625" style="43"/>
    <col min="9995" max="9995" width="9.42578125" style="43" bestFit="1" customWidth="1"/>
    <col min="9996" max="10240" width="9.140625" style="43"/>
    <col min="10241" max="10241" width="13.140625" style="43" customWidth="1"/>
    <col min="10242" max="10242" width="16.140625" style="43" customWidth="1"/>
    <col min="10243" max="10243" width="26.85546875" style="43" customWidth="1"/>
    <col min="10244" max="10244" width="17.42578125" style="43" customWidth="1"/>
    <col min="10245" max="10245" width="15.140625" style="43" customWidth="1"/>
    <col min="10246" max="10246" width="19.140625" style="43" customWidth="1"/>
    <col min="10247" max="10247" width="17.5703125" style="43" customWidth="1"/>
    <col min="10248" max="10248" width="15.7109375" style="43" customWidth="1"/>
    <col min="10249" max="10249" width="17.140625" style="43" customWidth="1"/>
    <col min="10250" max="10250" width="9.140625" style="43"/>
    <col min="10251" max="10251" width="9.42578125" style="43" bestFit="1" customWidth="1"/>
    <col min="10252" max="10496" width="9.140625" style="43"/>
    <col min="10497" max="10497" width="13.140625" style="43" customWidth="1"/>
    <col min="10498" max="10498" width="16.140625" style="43" customWidth="1"/>
    <col min="10499" max="10499" width="26.85546875" style="43" customWidth="1"/>
    <col min="10500" max="10500" width="17.42578125" style="43" customWidth="1"/>
    <col min="10501" max="10501" width="15.140625" style="43" customWidth="1"/>
    <col min="10502" max="10502" width="19.140625" style="43" customWidth="1"/>
    <col min="10503" max="10503" width="17.5703125" style="43" customWidth="1"/>
    <col min="10504" max="10504" width="15.7109375" style="43" customWidth="1"/>
    <col min="10505" max="10505" width="17.140625" style="43" customWidth="1"/>
    <col min="10506" max="10506" width="9.140625" style="43"/>
    <col min="10507" max="10507" width="9.42578125" style="43" bestFit="1" customWidth="1"/>
    <col min="10508" max="10752" width="9.140625" style="43"/>
    <col min="10753" max="10753" width="13.140625" style="43" customWidth="1"/>
    <col min="10754" max="10754" width="16.140625" style="43" customWidth="1"/>
    <col min="10755" max="10755" width="26.85546875" style="43" customWidth="1"/>
    <col min="10756" max="10756" width="17.42578125" style="43" customWidth="1"/>
    <col min="10757" max="10757" width="15.140625" style="43" customWidth="1"/>
    <col min="10758" max="10758" width="19.140625" style="43" customWidth="1"/>
    <col min="10759" max="10759" width="17.5703125" style="43" customWidth="1"/>
    <col min="10760" max="10760" width="15.7109375" style="43" customWidth="1"/>
    <col min="10761" max="10761" width="17.140625" style="43" customWidth="1"/>
    <col min="10762" max="10762" width="9.140625" style="43"/>
    <col min="10763" max="10763" width="9.42578125" style="43" bestFit="1" customWidth="1"/>
    <col min="10764" max="11008" width="9.140625" style="43"/>
    <col min="11009" max="11009" width="13.140625" style="43" customWidth="1"/>
    <col min="11010" max="11010" width="16.140625" style="43" customWidth="1"/>
    <col min="11011" max="11011" width="26.85546875" style="43" customWidth="1"/>
    <col min="11012" max="11012" width="17.42578125" style="43" customWidth="1"/>
    <col min="11013" max="11013" width="15.140625" style="43" customWidth="1"/>
    <col min="11014" max="11014" width="19.140625" style="43" customWidth="1"/>
    <col min="11015" max="11015" width="17.5703125" style="43" customWidth="1"/>
    <col min="11016" max="11016" width="15.7109375" style="43" customWidth="1"/>
    <col min="11017" max="11017" width="17.140625" style="43" customWidth="1"/>
    <col min="11018" max="11018" width="9.140625" style="43"/>
    <col min="11019" max="11019" width="9.42578125" style="43" bestFit="1" customWidth="1"/>
    <col min="11020" max="11264" width="9.140625" style="43"/>
    <col min="11265" max="11265" width="13.140625" style="43" customWidth="1"/>
    <col min="11266" max="11266" width="16.140625" style="43" customWidth="1"/>
    <col min="11267" max="11267" width="26.85546875" style="43" customWidth="1"/>
    <col min="11268" max="11268" width="17.42578125" style="43" customWidth="1"/>
    <col min="11269" max="11269" width="15.140625" style="43" customWidth="1"/>
    <col min="11270" max="11270" width="19.140625" style="43" customWidth="1"/>
    <col min="11271" max="11271" width="17.5703125" style="43" customWidth="1"/>
    <col min="11272" max="11272" width="15.7109375" style="43" customWidth="1"/>
    <col min="11273" max="11273" width="17.140625" style="43" customWidth="1"/>
    <col min="11274" max="11274" width="9.140625" style="43"/>
    <col min="11275" max="11275" width="9.42578125" style="43" bestFit="1" customWidth="1"/>
    <col min="11276" max="11520" width="9.140625" style="43"/>
    <col min="11521" max="11521" width="13.140625" style="43" customWidth="1"/>
    <col min="11522" max="11522" width="16.140625" style="43" customWidth="1"/>
    <col min="11523" max="11523" width="26.85546875" style="43" customWidth="1"/>
    <col min="11524" max="11524" width="17.42578125" style="43" customWidth="1"/>
    <col min="11525" max="11525" width="15.140625" style="43" customWidth="1"/>
    <col min="11526" max="11526" width="19.140625" style="43" customWidth="1"/>
    <col min="11527" max="11527" width="17.5703125" style="43" customWidth="1"/>
    <col min="11528" max="11528" width="15.7109375" style="43" customWidth="1"/>
    <col min="11529" max="11529" width="17.140625" style="43" customWidth="1"/>
    <col min="11530" max="11530" width="9.140625" style="43"/>
    <col min="11531" max="11531" width="9.42578125" style="43" bestFit="1" customWidth="1"/>
    <col min="11532" max="11776" width="9.140625" style="43"/>
    <col min="11777" max="11777" width="13.140625" style="43" customWidth="1"/>
    <col min="11778" max="11778" width="16.140625" style="43" customWidth="1"/>
    <col min="11779" max="11779" width="26.85546875" style="43" customWidth="1"/>
    <col min="11780" max="11780" width="17.42578125" style="43" customWidth="1"/>
    <col min="11781" max="11781" width="15.140625" style="43" customWidth="1"/>
    <col min="11782" max="11782" width="19.140625" style="43" customWidth="1"/>
    <col min="11783" max="11783" width="17.5703125" style="43" customWidth="1"/>
    <col min="11784" max="11784" width="15.7109375" style="43" customWidth="1"/>
    <col min="11785" max="11785" width="17.140625" style="43" customWidth="1"/>
    <col min="11786" max="11786" width="9.140625" style="43"/>
    <col min="11787" max="11787" width="9.42578125" style="43" bestFit="1" customWidth="1"/>
    <col min="11788" max="12032" width="9.140625" style="43"/>
    <col min="12033" max="12033" width="13.140625" style="43" customWidth="1"/>
    <col min="12034" max="12034" width="16.140625" style="43" customWidth="1"/>
    <col min="12035" max="12035" width="26.85546875" style="43" customWidth="1"/>
    <col min="12036" max="12036" width="17.42578125" style="43" customWidth="1"/>
    <col min="12037" max="12037" width="15.140625" style="43" customWidth="1"/>
    <col min="12038" max="12038" width="19.140625" style="43" customWidth="1"/>
    <col min="12039" max="12039" width="17.5703125" style="43" customWidth="1"/>
    <col min="12040" max="12040" width="15.7109375" style="43" customWidth="1"/>
    <col min="12041" max="12041" width="17.140625" style="43" customWidth="1"/>
    <col min="12042" max="12042" width="9.140625" style="43"/>
    <col min="12043" max="12043" width="9.42578125" style="43" bestFit="1" customWidth="1"/>
    <col min="12044" max="12288" width="9.140625" style="43"/>
    <col min="12289" max="12289" width="13.140625" style="43" customWidth="1"/>
    <col min="12290" max="12290" width="16.140625" style="43" customWidth="1"/>
    <col min="12291" max="12291" width="26.85546875" style="43" customWidth="1"/>
    <col min="12292" max="12292" width="17.42578125" style="43" customWidth="1"/>
    <col min="12293" max="12293" width="15.140625" style="43" customWidth="1"/>
    <col min="12294" max="12294" width="19.140625" style="43" customWidth="1"/>
    <col min="12295" max="12295" width="17.5703125" style="43" customWidth="1"/>
    <col min="12296" max="12296" width="15.7109375" style="43" customWidth="1"/>
    <col min="12297" max="12297" width="17.140625" style="43" customWidth="1"/>
    <col min="12298" max="12298" width="9.140625" style="43"/>
    <col min="12299" max="12299" width="9.42578125" style="43" bestFit="1" customWidth="1"/>
    <col min="12300" max="12544" width="9.140625" style="43"/>
    <col min="12545" max="12545" width="13.140625" style="43" customWidth="1"/>
    <col min="12546" max="12546" width="16.140625" style="43" customWidth="1"/>
    <col min="12547" max="12547" width="26.85546875" style="43" customWidth="1"/>
    <col min="12548" max="12548" width="17.42578125" style="43" customWidth="1"/>
    <col min="12549" max="12549" width="15.140625" style="43" customWidth="1"/>
    <col min="12550" max="12550" width="19.140625" style="43" customWidth="1"/>
    <col min="12551" max="12551" width="17.5703125" style="43" customWidth="1"/>
    <col min="12552" max="12552" width="15.7109375" style="43" customWidth="1"/>
    <col min="12553" max="12553" width="17.140625" style="43" customWidth="1"/>
    <col min="12554" max="12554" width="9.140625" style="43"/>
    <col min="12555" max="12555" width="9.42578125" style="43" bestFit="1" customWidth="1"/>
    <col min="12556" max="12800" width="9.140625" style="43"/>
    <col min="12801" max="12801" width="13.140625" style="43" customWidth="1"/>
    <col min="12802" max="12802" width="16.140625" style="43" customWidth="1"/>
    <col min="12803" max="12803" width="26.85546875" style="43" customWidth="1"/>
    <col min="12804" max="12804" width="17.42578125" style="43" customWidth="1"/>
    <col min="12805" max="12805" width="15.140625" style="43" customWidth="1"/>
    <col min="12806" max="12806" width="19.140625" style="43" customWidth="1"/>
    <col min="12807" max="12807" width="17.5703125" style="43" customWidth="1"/>
    <col min="12808" max="12808" width="15.7109375" style="43" customWidth="1"/>
    <col min="12809" max="12809" width="17.140625" style="43" customWidth="1"/>
    <col min="12810" max="12810" width="9.140625" style="43"/>
    <col min="12811" max="12811" width="9.42578125" style="43" bestFit="1" customWidth="1"/>
    <col min="12812" max="13056" width="9.140625" style="43"/>
    <col min="13057" max="13057" width="13.140625" style="43" customWidth="1"/>
    <col min="13058" max="13058" width="16.140625" style="43" customWidth="1"/>
    <col min="13059" max="13059" width="26.85546875" style="43" customWidth="1"/>
    <col min="13060" max="13060" width="17.42578125" style="43" customWidth="1"/>
    <col min="13061" max="13061" width="15.140625" style="43" customWidth="1"/>
    <col min="13062" max="13062" width="19.140625" style="43" customWidth="1"/>
    <col min="13063" max="13063" width="17.5703125" style="43" customWidth="1"/>
    <col min="13064" max="13064" width="15.7109375" style="43" customWidth="1"/>
    <col min="13065" max="13065" width="17.140625" style="43" customWidth="1"/>
    <col min="13066" max="13066" width="9.140625" style="43"/>
    <col min="13067" max="13067" width="9.42578125" style="43" bestFit="1" customWidth="1"/>
    <col min="13068" max="13312" width="9.140625" style="43"/>
    <col min="13313" max="13313" width="13.140625" style="43" customWidth="1"/>
    <col min="13314" max="13314" width="16.140625" style="43" customWidth="1"/>
    <col min="13315" max="13315" width="26.85546875" style="43" customWidth="1"/>
    <col min="13316" max="13316" width="17.42578125" style="43" customWidth="1"/>
    <col min="13317" max="13317" width="15.140625" style="43" customWidth="1"/>
    <col min="13318" max="13318" width="19.140625" style="43" customWidth="1"/>
    <col min="13319" max="13319" width="17.5703125" style="43" customWidth="1"/>
    <col min="13320" max="13320" width="15.7109375" style="43" customWidth="1"/>
    <col min="13321" max="13321" width="17.140625" style="43" customWidth="1"/>
    <col min="13322" max="13322" width="9.140625" style="43"/>
    <col min="13323" max="13323" width="9.42578125" style="43" bestFit="1" customWidth="1"/>
    <col min="13324" max="13568" width="9.140625" style="43"/>
    <col min="13569" max="13569" width="13.140625" style="43" customWidth="1"/>
    <col min="13570" max="13570" width="16.140625" style="43" customWidth="1"/>
    <col min="13571" max="13571" width="26.85546875" style="43" customWidth="1"/>
    <col min="13572" max="13572" width="17.42578125" style="43" customWidth="1"/>
    <col min="13573" max="13573" width="15.140625" style="43" customWidth="1"/>
    <col min="13574" max="13574" width="19.140625" style="43" customWidth="1"/>
    <col min="13575" max="13575" width="17.5703125" style="43" customWidth="1"/>
    <col min="13576" max="13576" width="15.7109375" style="43" customWidth="1"/>
    <col min="13577" max="13577" width="17.140625" style="43" customWidth="1"/>
    <col min="13578" max="13578" width="9.140625" style="43"/>
    <col min="13579" max="13579" width="9.42578125" style="43" bestFit="1" customWidth="1"/>
    <col min="13580" max="13824" width="9.140625" style="43"/>
    <col min="13825" max="13825" width="13.140625" style="43" customWidth="1"/>
    <col min="13826" max="13826" width="16.140625" style="43" customWidth="1"/>
    <col min="13827" max="13827" width="26.85546875" style="43" customWidth="1"/>
    <col min="13828" max="13828" width="17.42578125" style="43" customWidth="1"/>
    <col min="13829" max="13829" width="15.140625" style="43" customWidth="1"/>
    <col min="13830" max="13830" width="19.140625" style="43" customWidth="1"/>
    <col min="13831" max="13831" width="17.5703125" style="43" customWidth="1"/>
    <col min="13832" max="13832" width="15.7109375" style="43" customWidth="1"/>
    <col min="13833" max="13833" width="17.140625" style="43" customWidth="1"/>
    <col min="13834" max="13834" width="9.140625" style="43"/>
    <col min="13835" max="13835" width="9.42578125" style="43" bestFit="1" customWidth="1"/>
    <col min="13836" max="14080" width="9.140625" style="43"/>
    <col min="14081" max="14081" width="13.140625" style="43" customWidth="1"/>
    <col min="14082" max="14082" width="16.140625" style="43" customWidth="1"/>
    <col min="14083" max="14083" width="26.85546875" style="43" customWidth="1"/>
    <col min="14084" max="14084" width="17.42578125" style="43" customWidth="1"/>
    <col min="14085" max="14085" width="15.140625" style="43" customWidth="1"/>
    <col min="14086" max="14086" width="19.140625" style="43" customWidth="1"/>
    <col min="14087" max="14087" width="17.5703125" style="43" customWidth="1"/>
    <col min="14088" max="14088" width="15.7109375" style="43" customWidth="1"/>
    <col min="14089" max="14089" width="17.140625" style="43" customWidth="1"/>
    <col min="14090" max="14090" width="9.140625" style="43"/>
    <col min="14091" max="14091" width="9.42578125" style="43" bestFit="1" customWidth="1"/>
    <col min="14092" max="14336" width="9.140625" style="43"/>
    <col min="14337" max="14337" width="13.140625" style="43" customWidth="1"/>
    <col min="14338" max="14338" width="16.140625" style="43" customWidth="1"/>
    <col min="14339" max="14339" width="26.85546875" style="43" customWidth="1"/>
    <col min="14340" max="14340" width="17.42578125" style="43" customWidth="1"/>
    <col min="14341" max="14341" width="15.140625" style="43" customWidth="1"/>
    <col min="14342" max="14342" width="19.140625" style="43" customWidth="1"/>
    <col min="14343" max="14343" width="17.5703125" style="43" customWidth="1"/>
    <col min="14344" max="14344" width="15.7109375" style="43" customWidth="1"/>
    <col min="14345" max="14345" width="17.140625" style="43" customWidth="1"/>
    <col min="14346" max="14346" width="9.140625" style="43"/>
    <col min="14347" max="14347" width="9.42578125" style="43" bestFit="1" customWidth="1"/>
    <col min="14348" max="14592" width="9.140625" style="43"/>
    <col min="14593" max="14593" width="13.140625" style="43" customWidth="1"/>
    <col min="14594" max="14594" width="16.140625" style="43" customWidth="1"/>
    <col min="14595" max="14595" width="26.85546875" style="43" customWidth="1"/>
    <col min="14596" max="14596" width="17.42578125" style="43" customWidth="1"/>
    <col min="14597" max="14597" width="15.140625" style="43" customWidth="1"/>
    <col min="14598" max="14598" width="19.140625" style="43" customWidth="1"/>
    <col min="14599" max="14599" width="17.5703125" style="43" customWidth="1"/>
    <col min="14600" max="14600" width="15.7109375" style="43" customWidth="1"/>
    <col min="14601" max="14601" width="17.140625" style="43" customWidth="1"/>
    <col min="14602" max="14602" width="9.140625" style="43"/>
    <col min="14603" max="14603" width="9.42578125" style="43" bestFit="1" customWidth="1"/>
    <col min="14604" max="14848" width="9.140625" style="43"/>
    <col min="14849" max="14849" width="13.140625" style="43" customWidth="1"/>
    <col min="14850" max="14850" width="16.140625" style="43" customWidth="1"/>
    <col min="14851" max="14851" width="26.85546875" style="43" customWidth="1"/>
    <col min="14852" max="14852" width="17.42578125" style="43" customWidth="1"/>
    <col min="14853" max="14853" width="15.140625" style="43" customWidth="1"/>
    <col min="14854" max="14854" width="19.140625" style="43" customWidth="1"/>
    <col min="14855" max="14855" width="17.5703125" style="43" customWidth="1"/>
    <col min="14856" max="14856" width="15.7109375" style="43" customWidth="1"/>
    <col min="14857" max="14857" width="17.140625" style="43" customWidth="1"/>
    <col min="14858" max="14858" width="9.140625" style="43"/>
    <col min="14859" max="14859" width="9.42578125" style="43" bestFit="1" customWidth="1"/>
    <col min="14860" max="15104" width="9.140625" style="43"/>
    <col min="15105" max="15105" width="13.140625" style="43" customWidth="1"/>
    <col min="15106" max="15106" width="16.140625" style="43" customWidth="1"/>
    <col min="15107" max="15107" width="26.85546875" style="43" customWidth="1"/>
    <col min="15108" max="15108" width="17.42578125" style="43" customWidth="1"/>
    <col min="15109" max="15109" width="15.140625" style="43" customWidth="1"/>
    <col min="15110" max="15110" width="19.140625" style="43" customWidth="1"/>
    <col min="15111" max="15111" width="17.5703125" style="43" customWidth="1"/>
    <col min="15112" max="15112" width="15.7109375" style="43" customWidth="1"/>
    <col min="15113" max="15113" width="17.140625" style="43" customWidth="1"/>
    <col min="15114" max="15114" width="9.140625" style="43"/>
    <col min="15115" max="15115" width="9.42578125" style="43" bestFit="1" customWidth="1"/>
    <col min="15116" max="15360" width="9.140625" style="43"/>
    <col min="15361" max="15361" width="13.140625" style="43" customWidth="1"/>
    <col min="15362" max="15362" width="16.140625" style="43" customWidth="1"/>
    <col min="15363" max="15363" width="26.85546875" style="43" customWidth="1"/>
    <col min="15364" max="15364" width="17.42578125" style="43" customWidth="1"/>
    <col min="15365" max="15365" width="15.140625" style="43" customWidth="1"/>
    <col min="15366" max="15366" width="19.140625" style="43" customWidth="1"/>
    <col min="15367" max="15367" width="17.5703125" style="43" customWidth="1"/>
    <col min="15368" max="15368" width="15.7109375" style="43" customWidth="1"/>
    <col min="15369" max="15369" width="17.140625" style="43" customWidth="1"/>
    <col min="15370" max="15370" width="9.140625" style="43"/>
    <col min="15371" max="15371" width="9.42578125" style="43" bestFit="1" customWidth="1"/>
    <col min="15372" max="15616" width="9.140625" style="43"/>
    <col min="15617" max="15617" width="13.140625" style="43" customWidth="1"/>
    <col min="15618" max="15618" width="16.140625" style="43" customWidth="1"/>
    <col min="15619" max="15619" width="26.85546875" style="43" customWidth="1"/>
    <col min="15620" max="15620" width="17.42578125" style="43" customWidth="1"/>
    <col min="15621" max="15621" width="15.140625" style="43" customWidth="1"/>
    <col min="15622" max="15622" width="19.140625" style="43" customWidth="1"/>
    <col min="15623" max="15623" width="17.5703125" style="43" customWidth="1"/>
    <col min="15624" max="15624" width="15.7109375" style="43" customWidth="1"/>
    <col min="15625" max="15625" width="17.140625" style="43" customWidth="1"/>
    <col min="15626" max="15626" width="9.140625" style="43"/>
    <col min="15627" max="15627" width="9.42578125" style="43" bestFit="1" customWidth="1"/>
    <col min="15628" max="15872" width="9.140625" style="43"/>
    <col min="15873" max="15873" width="13.140625" style="43" customWidth="1"/>
    <col min="15874" max="15874" width="16.140625" style="43" customWidth="1"/>
    <col min="15875" max="15875" width="26.85546875" style="43" customWidth="1"/>
    <col min="15876" max="15876" width="17.42578125" style="43" customWidth="1"/>
    <col min="15877" max="15877" width="15.140625" style="43" customWidth="1"/>
    <col min="15878" max="15878" width="19.140625" style="43" customWidth="1"/>
    <col min="15879" max="15879" width="17.5703125" style="43" customWidth="1"/>
    <col min="15880" max="15880" width="15.7109375" style="43" customWidth="1"/>
    <col min="15881" max="15881" width="17.140625" style="43" customWidth="1"/>
    <col min="15882" max="15882" width="9.140625" style="43"/>
    <col min="15883" max="15883" width="9.42578125" style="43" bestFit="1" customWidth="1"/>
    <col min="15884" max="16128" width="9.140625" style="43"/>
    <col min="16129" max="16129" width="13.140625" style="43" customWidth="1"/>
    <col min="16130" max="16130" width="16.140625" style="43" customWidth="1"/>
    <col min="16131" max="16131" width="26.85546875" style="43" customWidth="1"/>
    <col min="16132" max="16132" width="17.42578125" style="43" customWidth="1"/>
    <col min="16133" max="16133" width="15.140625" style="43" customWidth="1"/>
    <col min="16134" max="16134" width="19.140625" style="43" customWidth="1"/>
    <col min="16135" max="16135" width="17.5703125" style="43" customWidth="1"/>
    <col min="16136" max="16136" width="15.7109375" style="43" customWidth="1"/>
    <col min="16137" max="16137" width="17.140625" style="43" customWidth="1"/>
    <col min="16138" max="16138" width="9.140625" style="43"/>
    <col min="16139" max="16139" width="9.42578125" style="43" bestFit="1" customWidth="1"/>
    <col min="16140" max="16384" width="9.140625" style="43"/>
  </cols>
  <sheetData>
    <row r="1" spans="1:9" ht="15" customHeight="1">
      <c r="A1" s="283" t="s">
        <v>131</v>
      </c>
      <c r="B1" s="283"/>
      <c r="C1" s="283"/>
      <c r="D1" s="283"/>
      <c r="E1" s="283"/>
      <c r="F1" s="283"/>
      <c r="G1" s="283"/>
      <c r="H1" s="283"/>
      <c r="I1" s="283"/>
    </row>
    <row r="2" spans="1:9">
      <c r="A2" s="23"/>
      <c r="B2" s="23"/>
      <c r="C2" s="23"/>
      <c r="D2" s="23"/>
      <c r="E2" s="23"/>
      <c r="F2" s="23"/>
      <c r="G2" s="23"/>
      <c r="H2" s="23"/>
      <c r="I2" s="23"/>
    </row>
    <row r="3" spans="1:9" ht="58.5" customHeight="1">
      <c r="A3" s="285" t="s">
        <v>130</v>
      </c>
      <c r="B3" s="285"/>
      <c r="C3" s="285"/>
      <c r="D3" s="285"/>
      <c r="E3" s="285"/>
      <c r="F3" s="285"/>
      <c r="G3" s="285"/>
      <c r="H3" s="285"/>
      <c r="I3" s="285"/>
    </row>
    <row r="6" spans="1:9" s="73" customFormat="1" ht="34.5" customHeight="1">
      <c r="A6" s="282" t="s">
        <v>40</v>
      </c>
      <c r="B6" s="282"/>
      <c r="C6" s="282"/>
      <c r="D6" s="282"/>
      <c r="E6" s="282"/>
      <c r="F6" s="282"/>
      <c r="G6" s="282"/>
      <c r="H6" s="282"/>
      <c r="I6" s="282"/>
    </row>
    <row r="8" spans="1:9" s="73" customFormat="1">
      <c r="A8" s="282" t="s">
        <v>87</v>
      </c>
      <c r="B8" s="282"/>
      <c r="C8" s="282"/>
      <c r="D8" s="282"/>
      <c r="E8" s="282"/>
      <c r="F8" s="282"/>
      <c r="G8" s="282"/>
      <c r="H8" s="282"/>
      <c r="I8" s="282"/>
    </row>
    <row r="9" spans="1:9" s="73" customFormat="1">
      <c r="A9" s="24"/>
      <c r="B9" s="24"/>
      <c r="C9" s="24"/>
      <c r="D9" s="24"/>
      <c r="E9" s="24"/>
      <c r="F9" s="24"/>
      <c r="G9" s="24"/>
      <c r="H9" s="24"/>
      <c r="I9" s="24"/>
    </row>
    <row r="10" spans="1:9" s="73" customFormat="1" ht="36.75" customHeight="1">
      <c r="A10" s="361" t="s">
        <v>42</v>
      </c>
      <c r="B10" s="361"/>
      <c r="C10" s="361"/>
      <c r="D10" s="303" t="s">
        <v>27</v>
      </c>
      <c r="E10" s="303"/>
      <c r="F10" s="303"/>
      <c r="G10" s="303"/>
      <c r="H10" s="303"/>
      <c r="I10" s="303"/>
    </row>
    <row r="11" spans="1:9" s="73" customFormat="1">
      <c r="A11" s="361"/>
      <c r="B11" s="361"/>
      <c r="C11" s="361"/>
      <c r="D11" s="367" t="s">
        <v>43</v>
      </c>
      <c r="E11" s="368"/>
      <c r="F11" s="270"/>
      <c r="G11" s="367" t="s">
        <v>44</v>
      </c>
      <c r="H11" s="368"/>
      <c r="I11" s="270"/>
    </row>
    <row r="12" spans="1:9" s="73" customFormat="1" ht="35.25" customHeight="1" thickBot="1">
      <c r="A12" s="361"/>
      <c r="B12" s="361"/>
      <c r="C12" s="361"/>
      <c r="D12" s="26" t="s">
        <v>14</v>
      </c>
      <c r="E12" s="26" t="s">
        <v>15</v>
      </c>
      <c r="F12" s="44" t="s">
        <v>5</v>
      </c>
      <c r="G12" s="26" t="s">
        <v>14</v>
      </c>
      <c r="H12" s="26" t="s">
        <v>15</v>
      </c>
      <c r="I12" s="45" t="s">
        <v>5</v>
      </c>
    </row>
    <row r="13" spans="1:9" s="73" customFormat="1">
      <c r="A13" s="258" t="s">
        <v>45</v>
      </c>
      <c r="B13" s="259"/>
      <c r="C13" s="262" t="s">
        <v>24</v>
      </c>
      <c r="D13" s="263"/>
      <c r="E13" s="263"/>
      <c r="F13" s="263"/>
      <c r="G13" s="263"/>
      <c r="H13" s="263"/>
      <c r="I13" s="264"/>
    </row>
    <row r="14" spans="1:9" s="73" customFormat="1">
      <c r="A14" s="260"/>
      <c r="B14" s="261"/>
      <c r="C14" s="265" t="s">
        <v>119</v>
      </c>
      <c r="D14" s="266"/>
      <c r="E14" s="266"/>
      <c r="F14" s="266"/>
      <c r="G14" s="266"/>
      <c r="H14" s="266"/>
      <c r="I14" s="267"/>
    </row>
    <row r="15" spans="1:9" s="73" customFormat="1" ht="16.5" customHeight="1">
      <c r="A15" s="268" t="s">
        <v>88</v>
      </c>
      <c r="B15" s="270" t="s">
        <v>89</v>
      </c>
      <c r="C15" s="481" t="s">
        <v>49</v>
      </c>
      <c r="D15" s="482"/>
      <c r="E15" s="482"/>
      <c r="F15" s="482"/>
      <c r="G15" s="482"/>
      <c r="H15" s="482"/>
      <c r="I15" s="483"/>
    </row>
    <row r="16" spans="1:9" s="73" customFormat="1" ht="17.25" thickBot="1">
      <c r="A16" s="268"/>
      <c r="B16" s="270"/>
      <c r="C16" s="408" t="s">
        <v>90</v>
      </c>
      <c r="D16" s="409"/>
      <c r="E16" s="409"/>
      <c r="F16" s="409"/>
      <c r="G16" s="409"/>
      <c r="H16" s="409"/>
      <c r="I16" s="410"/>
    </row>
    <row r="17" spans="1:9" s="73" customFormat="1" ht="33.75" thickBot="1">
      <c r="A17" s="248" t="s">
        <v>91</v>
      </c>
      <c r="B17" s="249"/>
      <c r="C17" s="74" t="s">
        <v>92</v>
      </c>
      <c r="D17" s="75">
        <v>8</v>
      </c>
      <c r="E17" s="75">
        <v>8</v>
      </c>
      <c r="F17" s="75">
        <v>8</v>
      </c>
      <c r="G17" s="76"/>
      <c r="H17" s="76"/>
      <c r="I17" s="77"/>
    </row>
    <row r="18" spans="1:9" s="73" customFormat="1" ht="17.25" thickBot="1">
      <c r="A18" s="248" t="s">
        <v>93</v>
      </c>
      <c r="B18" s="249"/>
      <c r="C18" s="74"/>
      <c r="D18" s="78" t="s">
        <v>51</v>
      </c>
      <c r="E18" s="78" t="s">
        <v>51</v>
      </c>
      <c r="F18" s="78" t="s">
        <v>51</v>
      </c>
      <c r="G18" s="79">
        <f>SUM(Ararat!C33:C34,Ararat!C64:C69)</f>
        <v>5000</v>
      </c>
      <c r="H18" s="79">
        <f>SUM(Ararat!D33:D34,Ararat!D64:D69)</f>
        <v>143000</v>
      </c>
      <c r="I18" s="79">
        <f>SUM(Ararat!E33:E34,Ararat!E64:E69)</f>
        <v>158000</v>
      </c>
    </row>
    <row r="19" spans="1:9" s="73" customFormat="1" ht="17.25" thickBot="1">
      <c r="A19" s="248" t="s">
        <v>94</v>
      </c>
      <c r="B19" s="456"/>
      <c r="C19" s="249"/>
      <c r="D19" s="80"/>
      <c r="E19" s="80"/>
      <c r="F19" s="78"/>
      <c r="G19" s="81"/>
      <c r="H19" s="81"/>
      <c r="I19" s="77"/>
    </row>
    <row r="20" spans="1:9" s="73" customFormat="1">
      <c r="A20" s="457" t="s">
        <v>95</v>
      </c>
      <c r="B20" s="458"/>
      <c r="C20" s="458"/>
      <c r="D20" s="458"/>
      <c r="E20" s="458"/>
      <c r="F20" s="458"/>
      <c r="G20" s="458"/>
      <c r="H20" s="458"/>
      <c r="I20" s="459"/>
    </row>
    <row r="21" spans="1:9" s="73" customFormat="1" ht="17.25" thickBot="1">
      <c r="A21" s="460" t="s">
        <v>96</v>
      </c>
      <c r="B21" s="461"/>
      <c r="C21" s="461"/>
      <c r="D21" s="461"/>
      <c r="E21" s="461"/>
      <c r="F21" s="461"/>
      <c r="G21" s="461"/>
      <c r="H21" s="461"/>
      <c r="I21" s="462"/>
    </row>
    <row r="22" spans="1:9" s="73" customFormat="1">
      <c r="A22" s="250" t="s">
        <v>57</v>
      </c>
      <c r="B22" s="251"/>
      <c r="C22" s="251"/>
      <c r="D22" s="251"/>
      <c r="E22" s="251"/>
      <c r="F22" s="251"/>
      <c r="G22" s="252"/>
      <c r="H22" s="252"/>
      <c r="I22" s="253"/>
    </row>
    <row r="23" spans="1:9" s="73" customFormat="1" ht="26.25" customHeight="1" thickBot="1">
      <c r="A23" s="254" t="s">
        <v>97</v>
      </c>
      <c r="B23" s="255"/>
      <c r="C23" s="255"/>
      <c r="D23" s="255"/>
      <c r="E23" s="255"/>
      <c r="F23" s="255"/>
      <c r="G23" s="256"/>
      <c r="H23" s="256"/>
      <c r="I23" s="257"/>
    </row>
    <row r="24" spans="1:9" s="73" customFormat="1">
      <c r="A24" s="250" t="s">
        <v>58</v>
      </c>
      <c r="B24" s="251"/>
      <c r="C24" s="251"/>
      <c r="D24" s="251"/>
      <c r="E24" s="251"/>
      <c r="F24" s="251"/>
      <c r="G24" s="252"/>
      <c r="H24" s="252"/>
      <c r="I24" s="253"/>
    </row>
    <row r="25" spans="1:9" s="73" customFormat="1" ht="59.25" customHeight="1" thickBot="1">
      <c r="A25" s="254" t="s">
        <v>98</v>
      </c>
      <c r="B25" s="255"/>
      <c r="C25" s="255"/>
      <c r="D25" s="255"/>
      <c r="E25" s="255"/>
      <c r="F25" s="255"/>
      <c r="G25" s="256"/>
      <c r="H25" s="256"/>
      <c r="I25" s="257"/>
    </row>
    <row r="27" spans="1:9">
      <c r="A27" s="293" t="s">
        <v>41</v>
      </c>
      <c r="B27" s="293"/>
      <c r="C27" s="293"/>
      <c r="D27" s="293"/>
      <c r="E27" s="293"/>
      <c r="F27" s="293"/>
      <c r="G27" s="293"/>
      <c r="H27" s="293"/>
      <c r="I27" s="293"/>
    </row>
    <row r="28" spans="1:9" ht="17.25" thickBot="1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39.75" customHeight="1">
      <c r="A29" s="294" t="s">
        <v>42</v>
      </c>
      <c r="B29" s="295"/>
      <c r="C29" s="296"/>
      <c r="D29" s="303" t="s">
        <v>27</v>
      </c>
      <c r="E29" s="303"/>
      <c r="F29" s="303"/>
      <c r="G29" s="303"/>
      <c r="H29" s="303"/>
      <c r="I29" s="303"/>
    </row>
    <row r="30" spans="1:9" ht="28.5" customHeight="1">
      <c r="A30" s="297"/>
      <c r="B30" s="298"/>
      <c r="C30" s="299"/>
      <c r="D30" s="304" t="s">
        <v>43</v>
      </c>
      <c r="E30" s="304"/>
      <c r="F30" s="304"/>
      <c r="G30" s="304" t="s">
        <v>44</v>
      </c>
      <c r="H30" s="304"/>
      <c r="I30" s="304"/>
    </row>
    <row r="31" spans="1:9" ht="33.75" thickBot="1">
      <c r="A31" s="300"/>
      <c r="B31" s="301"/>
      <c r="C31" s="302"/>
      <c r="D31" s="26" t="s">
        <v>14</v>
      </c>
      <c r="E31" s="26" t="s">
        <v>15</v>
      </c>
      <c r="F31" s="27" t="s">
        <v>5</v>
      </c>
      <c r="G31" s="26" t="s">
        <v>14</v>
      </c>
      <c r="H31" s="26" t="s">
        <v>15</v>
      </c>
      <c r="I31" s="28" t="s">
        <v>5</v>
      </c>
    </row>
    <row r="32" spans="1:9">
      <c r="A32" s="305" t="s">
        <v>45</v>
      </c>
      <c r="B32" s="306"/>
      <c r="C32" s="309" t="s">
        <v>24</v>
      </c>
      <c r="D32" s="310"/>
      <c r="E32" s="310"/>
      <c r="F32" s="310"/>
      <c r="G32" s="310"/>
      <c r="H32" s="310"/>
      <c r="I32" s="311"/>
    </row>
    <row r="33" spans="1:9">
      <c r="A33" s="307"/>
      <c r="B33" s="308"/>
      <c r="C33" s="395" t="s">
        <v>46</v>
      </c>
      <c r="D33" s="396"/>
      <c r="E33" s="396"/>
      <c r="F33" s="396"/>
      <c r="G33" s="396"/>
      <c r="H33" s="396"/>
      <c r="I33" s="397"/>
    </row>
    <row r="34" spans="1:9">
      <c r="A34" s="315" t="s">
        <v>47</v>
      </c>
      <c r="B34" s="316" t="s">
        <v>48</v>
      </c>
      <c r="C34" s="29" t="s">
        <v>49</v>
      </c>
      <c r="D34" s="30"/>
      <c r="E34" s="30"/>
      <c r="F34" s="31"/>
      <c r="G34" s="31"/>
      <c r="H34" s="31"/>
      <c r="I34" s="32"/>
    </row>
    <row r="35" spans="1:9" ht="35.25" customHeight="1">
      <c r="A35" s="315"/>
      <c r="B35" s="316"/>
      <c r="C35" s="317" t="s">
        <v>120</v>
      </c>
      <c r="D35" s="318"/>
      <c r="E35" s="318"/>
      <c r="F35" s="318"/>
      <c r="G35" s="318"/>
      <c r="H35" s="318"/>
      <c r="I35" s="319"/>
    </row>
    <row r="36" spans="1:9" ht="17.25" thickBot="1">
      <c r="A36" s="320" t="s">
        <v>50</v>
      </c>
      <c r="B36" s="321"/>
      <c r="C36" s="33"/>
      <c r="D36" s="34" t="s">
        <v>51</v>
      </c>
      <c r="E36" s="34" t="s">
        <v>51</v>
      </c>
      <c r="F36" s="34" t="s">
        <v>51</v>
      </c>
      <c r="G36" s="35">
        <f>SUM(Ararat!C12:C18,Ararat!C39:C44,Ararat!C74)</f>
        <v>42925</v>
      </c>
      <c r="H36" s="35">
        <f>SUM(Ararat!D12:D18,Ararat!D39:D44,Ararat!D74)</f>
        <v>315805</v>
      </c>
      <c r="I36" s="35">
        <f>SUM(Ararat!E12:E18,Ararat!E39:E44,Ararat!E74)</f>
        <v>330275</v>
      </c>
    </row>
    <row r="37" spans="1:9">
      <c r="A37" s="322" t="s">
        <v>52</v>
      </c>
      <c r="B37" s="323"/>
      <c r="C37" s="323"/>
      <c r="D37" s="323"/>
      <c r="E37" s="323"/>
      <c r="F37" s="323"/>
      <c r="G37" s="323"/>
      <c r="H37" s="324"/>
      <c r="I37" s="325"/>
    </row>
    <row r="38" spans="1:9" ht="24.75" customHeight="1" thickBot="1">
      <c r="A38" s="290" t="s">
        <v>364</v>
      </c>
      <c r="B38" s="291"/>
      <c r="C38" s="291"/>
      <c r="D38" s="291"/>
      <c r="E38" s="291"/>
      <c r="F38" s="291"/>
      <c r="G38" s="291"/>
      <c r="H38" s="291"/>
      <c r="I38" s="292"/>
    </row>
    <row r="39" spans="1:9" ht="17.25" thickBot="1">
      <c r="A39" s="332" t="s">
        <v>53</v>
      </c>
      <c r="B39" s="333"/>
      <c r="C39" s="333"/>
      <c r="D39" s="333"/>
      <c r="E39" s="333"/>
      <c r="F39" s="333"/>
      <c r="G39" s="333"/>
      <c r="H39" s="333"/>
      <c r="I39" s="334"/>
    </row>
    <row r="40" spans="1:9" ht="72" customHeight="1" thickBot="1">
      <c r="A40" s="335" t="s">
        <v>54</v>
      </c>
      <c r="B40" s="336"/>
      <c r="C40" s="337" t="s">
        <v>55</v>
      </c>
      <c r="D40" s="338"/>
      <c r="E40" s="338"/>
      <c r="F40" s="338"/>
      <c r="G40" s="338"/>
      <c r="H40" s="338"/>
      <c r="I40" s="339"/>
    </row>
    <row r="41" spans="1:9" ht="63" customHeight="1" thickBot="1">
      <c r="A41" s="340" t="s">
        <v>56</v>
      </c>
      <c r="B41" s="341"/>
      <c r="C41" s="36"/>
      <c r="D41" s="36"/>
      <c r="E41" s="36"/>
      <c r="F41" s="36"/>
      <c r="G41" s="36"/>
      <c r="H41" s="36"/>
      <c r="I41" s="37"/>
    </row>
    <row r="42" spans="1:9">
      <c r="A42" s="342" t="s">
        <v>57</v>
      </c>
      <c r="B42" s="343"/>
      <c r="C42" s="343"/>
      <c r="D42" s="343"/>
      <c r="E42" s="343"/>
      <c r="F42" s="343"/>
      <c r="G42" s="344"/>
      <c r="H42" s="344"/>
      <c r="I42" s="345"/>
    </row>
    <row r="43" spans="1:9" ht="17.25" thickBot="1">
      <c r="A43" s="286" t="s">
        <v>121</v>
      </c>
      <c r="B43" s="287"/>
      <c r="C43" s="287"/>
      <c r="D43" s="287"/>
      <c r="E43" s="287"/>
      <c r="F43" s="287"/>
      <c r="G43" s="288"/>
      <c r="H43" s="288"/>
      <c r="I43" s="289"/>
    </row>
    <row r="44" spans="1:9">
      <c r="A44" s="342" t="s">
        <v>58</v>
      </c>
      <c r="B44" s="343"/>
      <c r="C44" s="343"/>
      <c r="D44" s="343"/>
      <c r="E44" s="343"/>
      <c r="F44" s="343"/>
      <c r="G44" s="344"/>
      <c r="H44" s="344"/>
      <c r="I44" s="345"/>
    </row>
    <row r="45" spans="1:9" ht="16.5" customHeight="1" thickBot="1">
      <c r="A45" s="286" t="s">
        <v>77</v>
      </c>
      <c r="B45" s="287"/>
      <c r="C45" s="287"/>
      <c r="D45" s="287"/>
      <c r="E45" s="287"/>
      <c r="F45" s="287"/>
      <c r="G45" s="288"/>
      <c r="H45" s="288"/>
      <c r="I45" s="289"/>
    </row>
    <row r="46" spans="1:9">
      <c r="A46" s="346" t="s">
        <v>45</v>
      </c>
      <c r="B46" s="347"/>
      <c r="C46" s="350" t="s">
        <v>24</v>
      </c>
      <c r="D46" s="351"/>
      <c r="E46" s="351"/>
      <c r="F46" s="351"/>
      <c r="G46" s="351"/>
      <c r="H46" s="351"/>
      <c r="I46" s="352"/>
    </row>
    <row r="47" spans="1:9">
      <c r="A47" s="348"/>
      <c r="B47" s="349"/>
      <c r="C47" s="265" t="s">
        <v>59</v>
      </c>
      <c r="D47" s="266"/>
      <c r="E47" s="266"/>
      <c r="F47" s="266"/>
      <c r="G47" s="266"/>
      <c r="H47" s="266"/>
      <c r="I47" s="267"/>
    </row>
    <row r="48" spans="1:9">
      <c r="A48" s="398" t="s">
        <v>60</v>
      </c>
      <c r="B48" s="399" t="s">
        <v>61</v>
      </c>
      <c r="C48" s="326" t="s">
        <v>49</v>
      </c>
      <c r="D48" s="327"/>
      <c r="E48" s="327"/>
      <c r="F48" s="327"/>
      <c r="G48" s="327"/>
      <c r="H48" s="327"/>
      <c r="I48" s="328"/>
    </row>
    <row r="49" spans="1:9">
      <c r="A49" s="398"/>
      <c r="B49" s="399"/>
      <c r="C49" s="329" t="s">
        <v>144</v>
      </c>
      <c r="D49" s="330"/>
      <c r="E49" s="330"/>
      <c r="F49" s="330"/>
      <c r="G49" s="330"/>
      <c r="H49" s="330"/>
      <c r="I49" s="331"/>
    </row>
    <row r="50" spans="1:9" ht="27" customHeight="1" thickBot="1">
      <c r="A50" s="423" t="s">
        <v>50</v>
      </c>
      <c r="B50" s="424"/>
      <c r="C50" s="38"/>
      <c r="D50" s="39" t="s">
        <v>51</v>
      </c>
      <c r="E50" s="39" t="s">
        <v>51</v>
      </c>
      <c r="F50" s="39" t="s">
        <v>51</v>
      </c>
      <c r="G50" s="40">
        <f>SUM(Ararat!C32,Ararat!C62:C63,Ararat!C77)</f>
        <v>25000</v>
      </c>
      <c r="H50" s="40">
        <f>SUM(Ararat!D32,Ararat!D62:D63,Ararat!D77)</f>
        <v>35000</v>
      </c>
      <c r="I50" s="40">
        <f>SUM(Ararat!E32,Ararat!E62:E63,Ararat!E77)</f>
        <v>73300</v>
      </c>
    </row>
    <row r="51" spans="1:9">
      <c r="A51" s="425" t="s">
        <v>52</v>
      </c>
      <c r="B51" s="426"/>
      <c r="C51" s="426"/>
      <c r="D51" s="426"/>
      <c r="E51" s="426"/>
      <c r="F51" s="426"/>
      <c r="G51" s="426"/>
      <c r="H51" s="426"/>
      <c r="I51" s="427"/>
    </row>
    <row r="52" spans="1:9" ht="17.25" thickBot="1">
      <c r="A52" s="428" t="s">
        <v>374</v>
      </c>
      <c r="B52" s="429"/>
      <c r="C52" s="429"/>
      <c r="D52" s="429"/>
      <c r="E52" s="429"/>
      <c r="F52" s="429"/>
      <c r="G52" s="429"/>
      <c r="H52" s="429"/>
      <c r="I52" s="430"/>
    </row>
    <row r="53" spans="1:9" ht="17.25" thickBot="1">
      <c r="A53" s="431" t="s">
        <v>53</v>
      </c>
      <c r="B53" s="432"/>
      <c r="C53" s="432"/>
      <c r="D53" s="432"/>
      <c r="E53" s="432"/>
      <c r="F53" s="432"/>
      <c r="G53" s="432"/>
      <c r="H53" s="432"/>
      <c r="I53" s="433"/>
    </row>
    <row r="54" spans="1:9" ht="81.75" customHeight="1" thickBot="1">
      <c r="A54" s="434" t="s">
        <v>54</v>
      </c>
      <c r="B54" s="435"/>
      <c r="C54" s="436" t="s">
        <v>62</v>
      </c>
      <c r="D54" s="437"/>
      <c r="E54" s="437"/>
      <c r="F54" s="437"/>
      <c r="G54" s="437"/>
      <c r="H54" s="437"/>
      <c r="I54" s="438"/>
    </row>
    <row r="55" spans="1:9" ht="48.75" customHeight="1" thickBot="1">
      <c r="A55" s="439" t="s">
        <v>56</v>
      </c>
      <c r="B55" s="440"/>
      <c r="C55" s="41"/>
      <c r="D55" s="41"/>
      <c r="E55" s="41"/>
      <c r="F55" s="41"/>
      <c r="G55" s="41"/>
      <c r="H55" s="41"/>
      <c r="I55" s="42"/>
    </row>
    <row r="56" spans="1:9">
      <c r="A56" s="441" t="s">
        <v>57</v>
      </c>
      <c r="B56" s="442"/>
      <c r="C56" s="442"/>
      <c r="D56" s="442"/>
      <c r="E56" s="442"/>
      <c r="F56" s="442"/>
      <c r="G56" s="443"/>
      <c r="H56" s="443"/>
      <c r="I56" s="444"/>
    </row>
    <row r="57" spans="1:9" ht="17.25" thickBot="1">
      <c r="A57" s="445" t="s">
        <v>122</v>
      </c>
      <c r="B57" s="446"/>
      <c r="C57" s="446"/>
      <c r="D57" s="446"/>
      <c r="E57" s="446"/>
      <c r="F57" s="446"/>
      <c r="G57" s="447"/>
      <c r="H57" s="447"/>
      <c r="I57" s="448"/>
    </row>
    <row r="58" spans="1:9">
      <c r="A58" s="441" t="s">
        <v>58</v>
      </c>
      <c r="B58" s="442"/>
      <c r="C58" s="442"/>
      <c r="D58" s="442"/>
      <c r="E58" s="442"/>
      <c r="F58" s="442"/>
      <c r="G58" s="443"/>
      <c r="H58" s="443"/>
      <c r="I58" s="444"/>
    </row>
    <row r="59" spans="1:9" ht="17.25" thickBot="1">
      <c r="A59" s="445" t="s">
        <v>78</v>
      </c>
      <c r="B59" s="446"/>
      <c r="C59" s="446"/>
      <c r="D59" s="446"/>
      <c r="E59" s="446"/>
      <c r="F59" s="446"/>
      <c r="G59" s="447"/>
      <c r="H59" s="447"/>
      <c r="I59" s="448"/>
    </row>
    <row r="60" spans="1:9">
      <c r="A60" s="369" t="s">
        <v>45</v>
      </c>
      <c r="B60" s="370"/>
      <c r="C60" s="375" t="s">
        <v>24</v>
      </c>
      <c r="D60" s="383"/>
      <c r="E60" s="383"/>
      <c r="F60" s="383"/>
      <c r="G60" s="376"/>
      <c r="H60" s="383"/>
      <c r="I60" s="377"/>
    </row>
    <row r="61" spans="1:9">
      <c r="A61" s="371"/>
      <c r="B61" s="372"/>
      <c r="C61" s="449" t="s">
        <v>105</v>
      </c>
      <c r="D61" s="450"/>
      <c r="E61" s="450"/>
      <c r="F61" s="451"/>
      <c r="G61" s="451"/>
      <c r="H61" s="451"/>
      <c r="I61" s="452"/>
    </row>
    <row r="62" spans="1:9" ht="17.25" thickBot="1">
      <c r="A62" s="373"/>
      <c r="B62" s="374"/>
      <c r="C62" s="382" t="s">
        <v>66</v>
      </c>
      <c r="D62" s="383"/>
      <c r="E62" s="383"/>
      <c r="F62" s="384"/>
      <c r="G62" s="384"/>
      <c r="H62" s="384"/>
      <c r="I62" s="385"/>
    </row>
    <row r="63" spans="1:9" ht="17.25" thickBot="1">
      <c r="A63" s="83" t="s">
        <v>99</v>
      </c>
      <c r="B63" s="84" t="s">
        <v>61</v>
      </c>
      <c r="C63" s="353" t="s">
        <v>106</v>
      </c>
      <c r="D63" s="354"/>
      <c r="E63" s="354"/>
      <c r="F63" s="354"/>
      <c r="G63" s="354"/>
      <c r="H63" s="354"/>
      <c r="I63" s="355"/>
    </row>
    <row r="64" spans="1:9" ht="32.25" customHeight="1" thickBot="1">
      <c r="A64" s="478" t="s">
        <v>100</v>
      </c>
      <c r="B64" s="478"/>
      <c r="C64" s="49"/>
      <c r="D64" s="47" t="s">
        <v>51</v>
      </c>
      <c r="E64" s="47" t="s">
        <v>51</v>
      </c>
      <c r="F64" s="47" t="s">
        <v>51</v>
      </c>
      <c r="G64" s="5">
        <f>SUM(Ararat!C70,Ararat!C73,Ararat!C35:C36)</f>
        <v>6200</v>
      </c>
      <c r="H64" s="5">
        <f>SUM(Ararat!D70,Ararat!D73,Ararat!D35:D36)</f>
        <v>6200</v>
      </c>
      <c r="I64" s="5">
        <f>SUM(Ararat!E70,Ararat!E73,Ararat!E35:E36)</f>
        <v>8400</v>
      </c>
    </row>
    <row r="65" spans="1:9" ht="17.25" thickBot="1">
      <c r="A65" s="479" t="s">
        <v>52</v>
      </c>
      <c r="B65" s="480"/>
      <c r="C65" s="393"/>
      <c r="D65" s="393"/>
      <c r="E65" s="393"/>
      <c r="F65" s="393"/>
      <c r="G65" s="393"/>
      <c r="H65" s="393"/>
      <c r="I65" s="394"/>
    </row>
    <row r="66" spans="1:9" ht="17.25" thickBot="1">
      <c r="A66" s="356" t="s">
        <v>365</v>
      </c>
      <c r="B66" s="391"/>
      <c r="C66" s="391"/>
      <c r="D66" s="391"/>
      <c r="E66" s="391"/>
      <c r="F66" s="391"/>
      <c r="G66" s="391"/>
      <c r="H66" s="391"/>
      <c r="I66" s="357"/>
    </row>
    <row r="67" spans="1:9" ht="17.25" thickBot="1">
      <c r="A67" s="475" t="s">
        <v>53</v>
      </c>
      <c r="B67" s="476"/>
      <c r="C67" s="476"/>
      <c r="D67" s="476"/>
      <c r="E67" s="476"/>
      <c r="F67" s="476"/>
      <c r="G67" s="476"/>
      <c r="H67" s="476"/>
      <c r="I67" s="477"/>
    </row>
    <row r="68" spans="1:9" ht="71.25" customHeight="1" thickBot="1">
      <c r="A68" s="392" t="s">
        <v>54</v>
      </c>
      <c r="B68" s="394"/>
      <c r="C68" s="356" t="s">
        <v>101</v>
      </c>
      <c r="D68" s="391"/>
      <c r="E68" s="391"/>
      <c r="F68" s="391"/>
      <c r="G68" s="391"/>
      <c r="H68" s="391"/>
      <c r="I68" s="357"/>
    </row>
    <row r="69" spans="1:9" ht="46.5" customHeight="1" thickBot="1">
      <c r="A69" s="392" t="s">
        <v>56</v>
      </c>
      <c r="B69" s="394"/>
      <c r="C69" s="82"/>
      <c r="D69" s="82"/>
      <c r="E69" s="82"/>
      <c r="F69" s="82"/>
      <c r="G69" s="82"/>
      <c r="H69" s="82"/>
      <c r="I69" s="82"/>
    </row>
    <row r="70" spans="1:9" ht="17.25" thickBot="1">
      <c r="A70" s="392" t="s">
        <v>57</v>
      </c>
      <c r="B70" s="393"/>
      <c r="C70" s="393"/>
      <c r="D70" s="393"/>
      <c r="E70" s="393"/>
      <c r="F70" s="393"/>
      <c r="G70" s="393"/>
      <c r="H70" s="393"/>
      <c r="I70" s="394"/>
    </row>
    <row r="71" spans="1:9" ht="17.25" thickBot="1">
      <c r="A71" s="392" t="s">
        <v>58</v>
      </c>
      <c r="B71" s="393"/>
      <c r="C71" s="393"/>
      <c r="D71" s="393"/>
      <c r="E71" s="393"/>
      <c r="F71" s="393"/>
      <c r="G71" s="393"/>
      <c r="H71" s="393"/>
      <c r="I71" s="394"/>
    </row>
    <row r="72" spans="1:9" ht="17.25" thickBot="1">
      <c r="A72" s="356" t="s">
        <v>102</v>
      </c>
      <c r="B72" s="391"/>
      <c r="C72" s="391"/>
      <c r="D72" s="391"/>
      <c r="E72" s="391"/>
      <c r="F72" s="391"/>
      <c r="G72" s="391"/>
      <c r="H72" s="391"/>
      <c r="I72" s="357"/>
    </row>
    <row r="73" spans="1:9" ht="17.25" thickBot="1"/>
    <row r="74" spans="1:9">
      <c r="A74" s="389" t="s">
        <v>107</v>
      </c>
      <c r="B74" s="474"/>
      <c r="C74" s="474"/>
      <c r="D74" s="474"/>
      <c r="E74" s="474"/>
      <c r="F74" s="474"/>
      <c r="G74" s="474"/>
      <c r="H74" s="474"/>
      <c r="I74" s="390"/>
    </row>
    <row r="75" spans="1:9" ht="17.25" thickBot="1">
      <c r="A75" s="353" t="s">
        <v>108</v>
      </c>
      <c r="B75" s="354"/>
      <c r="C75" s="354"/>
      <c r="D75" s="379"/>
      <c r="E75" s="379"/>
      <c r="F75" s="379"/>
      <c r="G75" s="379"/>
      <c r="H75" s="379"/>
      <c r="I75" s="381"/>
    </row>
    <row r="76" spans="1:9" ht="33" customHeight="1">
      <c r="A76" s="466" t="s">
        <v>42</v>
      </c>
      <c r="B76" s="467"/>
      <c r="C76" s="467"/>
      <c r="D76" s="303" t="s">
        <v>27</v>
      </c>
      <c r="E76" s="303"/>
      <c r="F76" s="303"/>
      <c r="G76" s="303"/>
      <c r="H76" s="303"/>
      <c r="I76" s="303"/>
    </row>
    <row r="77" spans="1:9" ht="27" customHeight="1">
      <c r="A77" s="468"/>
      <c r="B77" s="469"/>
      <c r="C77" s="469"/>
      <c r="D77" s="473" t="s">
        <v>109</v>
      </c>
      <c r="E77" s="473"/>
      <c r="F77" s="473"/>
      <c r="G77" s="473" t="s">
        <v>110</v>
      </c>
      <c r="H77" s="473"/>
      <c r="I77" s="473"/>
    </row>
    <row r="78" spans="1:9" ht="33.75" thickBot="1">
      <c r="A78" s="470"/>
      <c r="B78" s="471"/>
      <c r="C78" s="472"/>
      <c r="D78" s="26" t="s">
        <v>14</v>
      </c>
      <c r="E78" s="26" t="s">
        <v>15</v>
      </c>
      <c r="F78" s="26" t="s">
        <v>5</v>
      </c>
      <c r="G78" s="26" t="s">
        <v>14</v>
      </c>
      <c r="H78" s="26" t="s">
        <v>15</v>
      </c>
      <c r="I78" s="26" t="s">
        <v>5</v>
      </c>
    </row>
    <row r="79" spans="1:9">
      <c r="A79" s="369" t="s">
        <v>45</v>
      </c>
      <c r="B79" s="370"/>
      <c r="C79" s="375" t="s">
        <v>24</v>
      </c>
      <c r="D79" s="376"/>
      <c r="E79" s="376"/>
      <c r="F79" s="376"/>
      <c r="G79" s="376"/>
      <c r="H79" s="376"/>
      <c r="I79" s="377"/>
    </row>
    <row r="80" spans="1:9">
      <c r="A80" s="371"/>
      <c r="B80" s="372"/>
      <c r="C80" s="449" t="s">
        <v>65</v>
      </c>
      <c r="D80" s="450"/>
      <c r="E80" s="450"/>
      <c r="F80" s="451"/>
      <c r="G80" s="451"/>
      <c r="H80" s="451"/>
      <c r="I80" s="452"/>
    </row>
    <row r="81" spans="1:9" ht="17.25" thickBot="1">
      <c r="A81" s="373"/>
      <c r="B81" s="374"/>
      <c r="C81" s="382" t="s">
        <v>66</v>
      </c>
      <c r="D81" s="383"/>
      <c r="E81" s="383"/>
      <c r="F81" s="384"/>
      <c r="G81" s="384"/>
      <c r="H81" s="384"/>
      <c r="I81" s="385"/>
    </row>
    <row r="82" spans="1:9" ht="17.25" thickBot="1">
      <c r="A82" s="46" t="s">
        <v>67</v>
      </c>
      <c r="B82" s="47" t="s">
        <v>68</v>
      </c>
      <c r="C82" s="353" t="s">
        <v>123</v>
      </c>
      <c r="D82" s="354"/>
      <c r="E82" s="354"/>
      <c r="F82" s="354"/>
      <c r="G82" s="354"/>
      <c r="H82" s="354"/>
      <c r="I82" s="355"/>
    </row>
    <row r="83" spans="1:9" ht="66.75" thickBot="1">
      <c r="A83" s="389" t="s">
        <v>69</v>
      </c>
      <c r="B83" s="390"/>
      <c r="C83" s="48" t="s">
        <v>70</v>
      </c>
      <c r="D83" s="53">
        <v>0</v>
      </c>
      <c r="E83" s="53">
        <v>4</v>
      </c>
      <c r="F83" s="53">
        <v>4</v>
      </c>
      <c r="G83" s="47"/>
      <c r="H83" s="47"/>
      <c r="I83" s="47"/>
    </row>
    <row r="84" spans="1:9" ht="50.25" thickBot="1">
      <c r="A84" s="353"/>
      <c r="B84" s="355"/>
      <c r="C84" s="48" t="s">
        <v>71</v>
      </c>
      <c r="D84" s="48"/>
      <c r="E84" s="48"/>
      <c r="F84" s="47"/>
      <c r="G84" s="47"/>
      <c r="H84" s="47"/>
      <c r="I84" s="47"/>
    </row>
    <row r="85" spans="1:9" ht="17.25" thickBot="1">
      <c r="A85" s="356" t="s">
        <v>72</v>
      </c>
      <c r="B85" s="357"/>
      <c r="C85" s="48"/>
      <c r="D85" s="48"/>
      <c r="E85" s="48"/>
      <c r="F85" s="47"/>
      <c r="G85" s="47"/>
      <c r="H85" s="47"/>
      <c r="I85" s="47"/>
    </row>
    <row r="86" spans="1:9" ht="53.25" customHeight="1" thickBot="1">
      <c r="A86" s="356" t="s">
        <v>73</v>
      </c>
      <c r="B86" s="391"/>
      <c r="C86" s="357"/>
      <c r="D86" s="48"/>
      <c r="E86" s="48"/>
      <c r="F86" s="47"/>
      <c r="G86" s="50">
        <f>SUM(Ararat!C45:C47)</f>
        <v>0</v>
      </c>
      <c r="H86" s="50">
        <f>SUM(Ararat!D45:D47)</f>
        <v>51000</v>
      </c>
      <c r="I86" s="50">
        <f>SUM(Ararat!E45:E47)</f>
        <v>51000</v>
      </c>
    </row>
    <row r="87" spans="1:9" ht="50.25" customHeight="1" thickBot="1">
      <c r="A87" s="356" t="s">
        <v>74</v>
      </c>
      <c r="B87" s="357"/>
      <c r="C87" s="51">
        <f>I86</f>
        <v>51000</v>
      </c>
      <c r="D87" s="52"/>
      <c r="E87" s="52"/>
      <c r="F87" s="47"/>
      <c r="G87" s="47"/>
      <c r="H87" s="47"/>
      <c r="I87" s="47"/>
    </row>
    <row r="88" spans="1:9" ht="84" customHeight="1" thickBot="1">
      <c r="A88" s="356" t="s">
        <v>75</v>
      </c>
      <c r="B88" s="357"/>
      <c r="C88" s="48"/>
      <c r="D88" s="48"/>
      <c r="E88" s="48"/>
      <c r="F88" s="47"/>
      <c r="G88" s="47"/>
      <c r="H88" s="47"/>
      <c r="I88" s="47"/>
    </row>
    <row r="89" spans="1:9" ht="17.25" thickBot="1">
      <c r="A89" s="392" t="s">
        <v>57</v>
      </c>
      <c r="B89" s="393"/>
      <c r="C89" s="393"/>
      <c r="D89" s="393"/>
      <c r="E89" s="393"/>
      <c r="F89" s="393"/>
      <c r="G89" s="393"/>
      <c r="H89" s="393"/>
      <c r="I89" s="394"/>
    </row>
    <row r="90" spans="1:9" ht="17.25" thickBot="1">
      <c r="A90" s="356" t="s">
        <v>124</v>
      </c>
      <c r="B90" s="391"/>
      <c r="C90" s="391"/>
      <c r="D90" s="391"/>
      <c r="E90" s="391"/>
      <c r="F90" s="391"/>
      <c r="G90" s="391"/>
      <c r="H90" s="391"/>
      <c r="I90" s="357"/>
    </row>
    <row r="91" spans="1:9" ht="17.25" thickBot="1">
      <c r="A91" s="392" t="s">
        <v>58</v>
      </c>
      <c r="B91" s="393"/>
      <c r="C91" s="393"/>
      <c r="D91" s="393"/>
      <c r="E91" s="393"/>
      <c r="F91" s="393"/>
      <c r="G91" s="393"/>
      <c r="H91" s="393"/>
      <c r="I91" s="394"/>
    </row>
    <row r="92" spans="1:9" ht="17.25" thickBot="1">
      <c r="A92" s="356" t="s">
        <v>76</v>
      </c>
      <c r="B92" s="391"/>
      <c r="C92" s="391"/>
      <c r="D92" s="391"/>
      <c r="E92" s="391"/>
      <c r="F92" s="391"/>
      <c r="G92" s="391"/>
      <c r="H92" s="391"/>
      <c r="I92" s="357"/>
    </row>
    <row r="93" spans="1:9">
      <c r="A93" s="369" t="s">
        <v>45</v>
      </c>
      <c r="B93" s="370"/>
      <c r="C93" s="375" t="s">
        <v>24</v>
      </c>
      <c r="D93" s="376"/>
      <c r="E93" s="376"/>
      <c r="F93" s="376"/>
      <c r="G93" s="376"/>
      <c r="H93" s="376"/>
      <c r="I93" s="377"/>
    </row>
    <row r="94" spans="1:9">
      <c r="A94" s="371"/>
      <c r="B94" s="372"/>
      <c r="C94" s="449" t="s">
        <v>111</v>
      </c>
      <c r="D94" s="450"/>
      <c r="E94" s="450"/>
      <c r="F94" s="451"/>
      <c r="G94" s="451"/>
      <c r="H94" s="451"/>
      <c r="I94" s="452"/>
    </row>
    <row r="95" spans="1:9" ht="17.25" thickBot="1">
      <c r="A95" s="373"/>
      <c r="B95" s="374"/>
      <c r="C95" s="382" t="s">
        <v>66</v>
      </c>
      <c r="D95" s="383"/>
      <c r="E95" s="383"/>
      <c r="F95" s="384"/>
      <c r="G95" s="384"/>
      <c r="H95" s="384"/>
      <c r="I95" s="385"/>
    </row>
    <row r="96" spans="1:9" ht="17.25" thickBot="1">
      <c r="A96" s="46" t="s">
        <v>104</v>
      </c>
      <c r="B96" s="47" t="s">
        <v>68</v>
      </c>
      <c r="C96" s="353" t="s">
        <v>112</v>
      </c>
      <c r="D96" s="354"/>
      <c r="E96" s="354"/>
      <c r="F96" s="354"/>
      <c r="G96" s="354"/>
      <c r="H96" s="354"/>
      <c r="I96" s="355"/>
    </row>
    <row r="97" spans="1:9" ht="49.5" customHeight="1" thickBot="1">
      <c r="A97" s="356" t="s">
        <v>69</v>
      </c>
      <c r="B97" s="357"/>
      <c r="C97" s="212" t="s">
        <v>383</v>
      </c>
      <c r="D97" s="192">
        <v>30</v>
      </c>
      <c r="E97" s="192">
        <v>50</v>
      </c>
      <c r="F97" s="192">
        <v>60</v>
      </c>
      <c r="G97" s="47"/>
      <c r="H97" s="47"/>
      <c r="I97" s="47"/>
    </row>
    <row r="98" spans="1:9" ht="17.25" thickBot="1">
      <c r="A98" s="356" t="s">
        <v>72</v>
      </c>
      <c r="B98" s="357"/>
      <c r="C98" s="48"/>
      <c r="D98" s="48"/>
      <c r="E98" s="48"/>
      <c r="F98" s="47"/>
      <c r="G98" s="47"/>
      <c r="H98" s="47"/>
      <c r="I98" s="47"/>
    </row>
    <row r="99" spans="1:9" ht="62.25" customHeight="1" thickBot="1">
      <c r="A99" s="356" t="s">
        <v>73</v>
      </c>
      <c r="B99" s="391"/>
      <c r="C99" s="357"/>
      <c r="D99" s="48"/>
      <c r="E99" s="48"/>
      <c r="F99" s="47"/>
      <c r="G99" s="85">
        <f>SUM(Ararat!C48:C61)</f>
        <v>287000</v>
      </c>
      <c r="H99" s="85">
        <f>SUM(Ararat!D48:D61)</f>
        <v>441340</v>
      </c>
      <c r="I99" s="85">
        <f>SUM(Ararat!E48:E61)</f>
        <v>479925</v>
      </c>
    </row>
    <row r="100" spans="1:9" ht="36" customHeight="1" thickBot="1">
      <c r="A100" s="356" t="s">
        <v>74</v>
      </c>
      <c r="B100" s="357"/>
      <c r="C100" s="86">
        <f>I99</f>
        <v>479925</v>
      </c>
      <c r="D100" s="86"/>
      <c r="E100" s="86"/>
      <c r="F100" s="47"/>
      <c r="G100" s="47"/>
      <c r="H100" s="47"/>
      <c r="I100" s="47"/>
    </row>
    <row r="101" spans="1:9" ht="90.75" customHeight="1" thickBot="1">
      <c r="A101" s="356" t="s">
        <v>75</v>
      </c>
      <c r="B101" s="357"/>
      <c r="C101" s="48"/>
      <c r="D101" s="48"/>
      <c r="E101" s="48"/>
      <c r="F101" s="47"/>
      <c r="G101" s="47"/>
      <c r="H101" s="47"/>
      <c r="I101" s="47"/>
    </row>
    <row r="102" spans="1:9">
      <c r="A102" s="453" t="s">
        <v>57</v>
      </c>
      <c r="B102" s="454"/>
      <c r="C102" s="454"/>
      <c r="D102" s="454"/>
      <c r="E102" s="454"/>
      <c r="F102" s="454"/>
      <c r="G102" s="454"/>
      <c r="H102" s="454"/>
      <c r="I102" s="455"/>
    </row>
    <row r="103" spans="1:9" ht="17.25" thickBot="1">
      <c r="A103" s="353" t="s">
        <v>125</v>
      </c>
      <c r="B103" s="354"/>
      <c r="C103" s="354"/>
      <c r="D103" s="354"/>
      <c r="E103" s="354"/>
      <c r="F103" s="354"/>
      <c r="G103" s="354"/>
      <c r="H103" s="354"/>
      <c r="I103" s="355"/>
    </row>
    <row r="104" spans="1:9">
      <c r="A104" s="453" t="s">
        <v>58</v>
      </c>
      <c r="B104" s="454"/>
      <c r="C104" s="454"/>
      <c r="D104" s="454"/>
      <c r="E104" s="454"/>
      <c r="F104" s="454"/>
      <c r="G104" s="454"/>
      <c r="H104" s="454"/>
      <c r="I104" s="455"/>
    </row>
    <row r="105" spans="1:9" ht="21.75" customHeight="1" thickBot="1">
      <c r="A105" s="353" t="s">
        <v>76</v>
      </c>
      <c r="B105" s="354"/>
      <c r="C105" s="354"/>
      <c r="D105" s="354"/>
      <c r="E105" s="354"/>
      <c r="F105" s="354"/>
      <c r="G105" s="354"/>
      <c r="H105" s="354"/>
      <c r="I105" s="355"/>
    </row>
    <row r="106" spans="1:9">
      <c r="A106" s="369" t="s">
        <v>45</v>
      </c>
      <c r="B106" s="370"/>
      <c r="C106" s="375" t="s">
        <v>24</v>
      </c>
      <c r="D106" s="376"/>
      <c r="E106" s="376"/>
      <c r="F106" s="376"/>
      <c r="G106" s="376"/>
      <c r="H106" s="376"/>
      <c r="I106" s="377"/>
    </row>
    <row r="107" spans="1:9">
      <c r="A107" s="371"/>
      <c r="B107" s="372"/>
      <c r="C107" s="378" t="s">
        <v>114</v>
      </c>
      <c r="D107" s="379"/>
      <c r="E107" s="379"/>
      <c r="F107" s="380"/>
      <c r="G107" s="380"/>
      <c r="H107" s="380"/>
      <c r="I107" s="381"/>
    </row>
    <row r="108" spans="1:9" ht="17.25" thickBot="1">
      <c r="A108" s="373"/>
      <c r="B108" s="374"/>
      <c r="C108" s="382" t="s">
        <v>66</v>
      </c>
      <c r="D108" s="383"/>
      <c r="E108" s="383"/>
      <c r="F108" s="384"/>
      <c r="G108" s="384"/>
      <c r="H108" s="384"/>
      <c r="I108" s="385"/>
    </row>
    <row r="109" spans="1:9" ht="17.25" thickBot="1">
      <c r="A109" s="46" t="s">
        <v>103</v>
      </c>
      <c r="B109" s="47" t="s">
        <v>68</v>
      </c>
      <c r="C109" s="386" t="s">
        <v>114</v>
      </c>
      <c r="D109" s="387"/>
      <c r="E109" s="387"/>
      <c r="F109" s="387"/>
      <c r="G109" s="387"/>
      <c r="H109" s="387"/>
      <c r="I109" s="388"/>
    </row>
    <row r="110" spans="1:9" ht="33.75" thickBot="1">
      <c r="A110" s="356" t="s">
        <v>69</v>
      </c>
      <c r="B110" s="357"/>
      <c r="C110" s="48" t="s">
        <v>115</v>
      </c>
      <c r="D110" s="202">
        <v>7</v>
      </c>
      <c r="E110" s="48"/>
      <c r="F110" s="47"/>
      <c r="G110" s="47"/>
      <c r="H110" s="47"/>
      <c r="I110" s="47"/>
    </row>
    <row r="111" spans="1:9" ht="17.25" thickBot="1">
      <c r="A111" s="356" t="s">
        <v>72</v>
      </c>
      <c r="B111" s="357"/>
      <c r="C111" s="48"/>
      <c r="D111" s="48"/>
      <c r="E111" s="48"/>
      <c r="F111" s="47"/>
      <c r="G111" s="47"/>
      <c r="H111" s="47"/>
      <c r="I111" s="47"/>
    </row>
    <row r="112" spans="1:9" ht="58.5" customHeight="1" thickBot="1">
      <c r="A112" s="356" t="s">
        <v>73</v>
      </c>
      <c r="B112" s="391"/>
      <c r="C112" s="357"/>
      <c r="D112" s="48"/>
      <c r="E112" s="48"/>
      <c r="F112" s="47"/>
      <c r="G112" s="50">
        <f>SUM(Ararat!C19:C26)</f>
        <v>42100</v>
      </c>
      <c r="H112" s="50">
        <f>SUM(Ararat!D19:D26)</f>
        <v>69100</v>
      </c>
      <c r="I112" s="50">
        <f>SUM(Ararat!E19:E26)</f>
        <v>87100</v>
      </c>
    </row>
    <row r="113" spans="1:9" ht="17.25" thickBot="1">
      <c r="A113" s="356" t="s">
        <v>74</v>
      </c>
      <c r="B113" s="357"/>
      <c r="C113" s="51">
        <f>I112</f>
        <v>87100</v>
      </c>
      <c r="D113" s="51"/>
      <c r="E113" s="51"/>
      <c r="F113" s="47"/>
      <c r="G113" s="47"/>
      <c r="H113" s="47"/>
      <c r="I113" s="47"/>
    </row>
    <row r="114" spans="1:9" ht="96.75" customHeight="1" thickBot="1">
      <c r="A114" s="356" t="s">
        <v>75</v>
      </c>
      <c r="B114" s="357"/>
      <c r="C114" s="48"/>
      <c r="D114" s="48"/>
      <c r="E114" s="48"/>
      <c r="F114" s="47"/>
      <c r="G114" s="47"/>
      <c r="H114" s="47"/>
      <c r="I114" s="47"/>
    </row>
    <row r="115" spans="1:9">
      <c r="A115" s="453" t="s">
        <v>57</v>
      </c>
      <c r="B115" s="454"/>
      <c r="C115" s="454"/>
      <c r="D115" s="454"/>
      <c r="E115" s="454"/>
      <c r="F115" s="454"/>
      <c r="G115" s="454"/>
      <c r="H115" s="454"/>
      <c r="I115" s="455"/>
    </row>
    <row r="116" spans="1:9" ht="17.25" thickBot="1">
      <c r="A116" s="353" t="s">
        <v>126</v>
      </c>
      <c r="B116" s="354"/>
      <c r="C116" s="354"/>
      <c r="D116" s="354"/>
      <c r="E116" s="354"/>
      <c r="F116" s="354"/>
      <c r="G116" s="354"/>
      <c r="H116" s="354"/>
      <c r="I116" s="355"/>
    </row>
    <row r="117" spans="1:9">
      <c r="A117" s="453" t="s">
        <v>58</v>
      </c>
      <c r="B117" s="454"/>
      <c r="C117" s="454"/>
      <c r="D117" s="454"/>
      <c r="E117" s="454"/>
      <c r="F117" s="454"/>
      <c r="G117" s="454"/>
      <c r="H117" s="454"/>
      <c r="I117" s="455"/>
    </row>
    <row r="118" spans="1:9" ht="17.25" thickBot="1">
      <c r="A118" s="353" t="s">
        <v>76</v>
      </c>
      <c r="B118" s="354"/>
      <c r="C118" s="354"/>
      <c r="D118" s="354"/>
      <c r="E118" s="354"/>
      <c r="F118" s="354"/>
      <c r="G118" s="354"/>
      <c r="H118" s="354"/>
      <c r="I118" s="355"/>
    </row>
    <row r="119" spans="1:9">
      <c r="A119" s="305" t="s">
        <v>45</v>
      </c>
      <c r="B119" s="306"/>
      <c r="C119" s="309" t="s">
        <v>24</v>
      </c>
      <c r="D119" s="310"/>
      <c r="E119" s="310"/>
      <c r="F119" s="310"/>
      <c r="G119" s="310"/>
      <c r="H119" s="310"/>
      <c r="I119" s="311"/>
    </row>
    <row r="120" spans="1:9">
      <c r="A120" s="307"/>
      <c r="B120" s="308"/>
      <c r="C120" s="395" t="s">
        <v>116</v>
      </c>
      <c r="D120" s="396"/>
      <c r="E120" s="396"/>
      <c r="F120" s="396"/>
      <c r="G120" s="396"/>
      <c r="H120" s="396"/>
      <c r="I120" s="397"/>
    </row>
    <row r="121" spans="1:9">
      <c r="A121" s="315" t="s">
        <v>80</v>
      </c>
      <c r="B121" s="316" t="s">
        <v>68</v>
      </c>
      <c r="C121" s="417" t="s">
        <v>49</v>
      </c>
      <c r="D121" s="418"/>
      <c r="E121" s="418"/>
      <c r="F121" s="418"/>
      <c r="G121" s="418"/>
      <c r="H121" s="418"/>
      <c r="I121" s="419"/>
    </row>
    <row r="122" spans="1:9" ht="17.25" thickBot="1">
      <c r="A122" s="415"/>
      <c r="B122" s="416"/>
      <c r="C122" s="420" t="s">
        <v>117</v>
      </c>
      <c r="D122" s="421"/>
      <c r="E122" s="421"/>
      <c r="F122" s="421"/>
      <c r="G122" s="421"/>
      <c r="H122" s="421"/>
      <c r="I122" s="422"/>
    </row>
    <row r="123" spans="1:9" ht="37.5" customHeight="1">
      <c r="A123" s="400" t="s">
        <v>69</v>
      </c>
      <c r="B123" s="401"/>
      <c r="C123" s="54" t="s">
        <v>118</v>
      </c>
      <c r="D123" s="87">
        <v>0</v>
      </c>
      <c r="E123" s="87">
        <v>5</v>
      </c>
      <c r="F123" s="87">
        <v>5</v>
      </c>
      <c r="G123" s="88"/>
      <c r="H123" s="88"/>
      <c r="I123" s="56"/>
    </row>
    <row r="124" spans="1:9" ht="41.25" customHeight="1" thickBot="1">
      <c r="A124" s="402" t="s">
        <v>72</v>
      </c>
      <c r="B124" s="403"/>
      <c r="C124" s="57"/>
      <c r="D124" s="57"/>
      <c r="E124" s="57"/>
      <c r="F124" s="58"/>
      <c r="G124" s="59"/>
      <c r="H124" s="59"/>
      <c r="I124" s="60"/>
    </row>
    <row r="125" spans="1:9" ht="66.75" customHeight="1" thickBot="1">
      <c r="A125" s="404" t="s">
        <v>84</v>
      </c>
      <c r="B125" s="405"/>
      <c r="C125" s="405"/>
      <c r="D125" s="61"/>
      <c r="E125" s="61"/>
      <c r="F125" s="62"/>
      <c r="G125" s="89" t="e">
        <f>SUM(#REF!)</f>
        <v>#REF!</v>
      </c>
      <c r="H125" s="89">
        <f>SUM(Ararat!D27:D31)</f>
        <v>67300</v>
      </c>
      <c r="I125" s="89">
        <f>SUM(Ararat!E27:E31)</f>
        <v>73000</v>
      </c>
    </row>
    <row r="126" spans="1:9" ht="46.5" customHeight="1" thickBot="1">
      <c r="A126" s="406" t="s">
        <v>85</v>
      </c>
      <c r="B126" s="407"/>
      <c r="C126" s="90">
        <f>I125</f>
        <v>73000</v>
      </c>
      <c r="D126" s="90"/>
      <c r="E126" s="90"/>
      <c r="F126" s="62"/>
      <c r="G126" s="65"/>
      <c r="H126" s="65"/>
      <c r="I126" s="66"/>
    </row>
    <row r="127" spans="1:9" ht="83.25" customHeight="1" thickBot="1">
      <c r="A127" s="406" t="s">
        <v>86</v>
      </c>
      <c r="B127" s="407"/>
      <c r="C127" s="67"/>
      <c r="D127" s="67"/>
      <c r="E127" s="67"/>
      <c r="F127" s="62"/>
      <c r="G127" s="65"/>
      <c r="H127" s="65"/>
      <c r="I127" s="66"/>
    </row>
    <row r="128" spans="1:9">
      <c r="A128" s="342" t="s">
        <v>57</v>
      </c>
      <c r="B128" s="343"/>
      <c r="C128" s="343"/>
      <c r="D128" s="343"/>
      <c r="E128" s="343"/>
      <c r="F128" s="343"/>
      <c r="G128" s="344"/>
      <c r="H128" s="344"/>
      <c r="I128" s="345"/>
    </row>
    <row r="129" spans="1:9" ht="17.25" thickBot="1">
      <c r="A129" s="286" t="s">
        <v>127</v>
      </c>
      <c r="B129" s="287"/>
      <c r="C129" s="287"/>
      <c r="D129" s="287"/>
      <c r="E129" s="287"/>
      <c r="F129" s="287"/>
      <c r="G129" s="288"/>
      <c r="H129" s="288"/>
      <c r="I129" s="289"/>
    </row>
    <row r="130" spans="1:9">
      <c r="A130" s="342" t="s">
        <v>58</v>
      </c>
      <c r="B130" s="343"/>
      <c r="C130" s="343"/>
      <c r="D130" s="343"/>
      <c r="E130" s="343"/>
      <c r="F130" s="343"/>
      <c r="G130" s="344"/>
      <c r="H130" s="344"/>
      <c r="I130" s="345"/>
    </row>
    <row r="131" spans="1:9" ht="17.25" thickBot="1">
      <c r="A131" s="286" t="s">
        <v>76</v>
      </c>
      <c r="B131" s="287"/>
      <c r="C131" s="287"/>
      <c r="D131" s="287"/>
      <c r="E131" s="287"/>
      <c r="F131" s="287"/>
      <c r="G131" s="288"/>
      <c r="H131" s="288"/>
      <c r="I131" s="289"/>
    </row>
    <row r="132" spans="1:9">
      <c r="A132" s="305" t="s">
        <v>45</v>
      </c>
      <c r="B132" s="306"/>
      <c r="C132" s="309" t="s">
        <v>24</v>
      </c>
      <c r="D132" s="310"/>
      <c r="E132" s="310"/>
      <c r="F132" s="310"/>
      <c r="G132" s="310"/>
      <c r="H132" s="310"/>
      <c r="I132" s="311"/>
    </row>
    <row r="133" spans="1:9">
      <c r="A133" s="307"/>
      <c r="B133" s="308"/>
      <c r="C133" s="395" t="s">
        <v>79</v>
      </c>
      <c r="D133" s="396"/>
      <c r="E133" s="396"/>
      <c r="F133" s="396"/>
      <c r="G133" s="396"/>
      <c r="H133" s="396"/>
      <c r="I133" s="397"/>
    </row>
    <row r="134" spans="1:9">
      <c r="A134" s="315" t="s">
        <v>128</v>
      </c>
      <c r="B134" s="316" t="s">
        <v>68</v>
      </c>
      <c r="C134" s="417" t="s">
        <v>49</v>
      </c>
      <c r="D134" s="418"/>
      <c r="E134" s="418"/>
      <c r="F134" s="418"/>
      <c r="G134" s="418"/>
      <c r="H134" s="418"/>
      <c r="I134" s="419"/>
    </row>
    <row r="135" spans="1:9" ht="38.25" customHeight="1" thickBot="1">
      <c r="A135" s="415"/>
      <c r="B135" s="416"/>
      <c r="C135" s="420" t="s">
        <v>81</v>
      </c>
      <c r="D135" s="421"/>
      <c r="E135" s="421"/>
      <c r="F135" s="421"/>
      <c r="G135" s="421"/>
      <c r="H135" s="421"/>
      <c r="I135" s="422"/>
    </row>
    <row r="136" spans="1:9" ht="66">
      <c r="A136" s="400" t="s">
        <v>69</v>
      </c>
      <c r="B136" s="401"/>
      <c r="C136" s="54" t="s">
        <v>82</v>
      </c>
      <c r="D136" s="87">
        <v>57</v>
      </c>
      <c r="E136" s="87">
        <v>57</v>
      </c>
      <c r="F136" s="87">
        <v>57</v>
      </c>
      <c r="G136" s="55"/>
      <c r="H136" s="55"/>
      <c r="I136" s="56"/>
    </row>
    <row r="137" spans="1:9" ht="93" customHeight="1" thickBot="1">
      <c r="A137" s="402" t="s">
        <v>72</v>
      </c>
      <c r="B137" s="403"/>
      <c r="C137" s="57" t="s">
        <v>83</v>
      </c>
      <c r="D137" s="57"/>
      <c r="E137" s="57"/>
      <c r="F137" s="58">
        <v>100</v>
      </c>
      <c r="G137" s="59"/>
      <c r="H137" s="59"/>
      <c r="I137" s="60"/>
    </row>
    <row r="138" spans="1:9" ht="54.75" customHeight="1" thickBot="1">
      <c r="A138" s="404" t="s">
        <v>84</v>
      </c>
      <c r="B138" s="405"/>
      <c r="C138" s="405"/>
      <c r="D138" s="61"/>
      <c r="E138" s="61"/>
      <c r="F138" s="62"/>
      <c r="G138" s="63">
        <f>Ararat!C78</f>
        <v>44000</v>
      </c>
      <c r="H138" s="63">
        <f>Ararat!D78</f>
        <v>44000</v>
      </c>
      <c r="I138" s="63">
        <f>Ararat!E78</f>
        <v>44000</v>
      </c>
    </row>
    <row r="139" spans="1:9" ht="53.25" customHeight="1" thickBot="1">
      <c r="A139" s="406" t="s">
        <v>85</v>
      </c>
      <c r="B139" s="407"/>
      <c r="C139" s="63">
        <f>I138</f>
        <v>44000</v>
      </c>
      <c r="D139" s="64"/>
      <c r="E139" s="64"/>
      <c r="F139" s="62"/>
      <c r="G139" s="65"/>
      <c r="H139" s="65"/>
      <c r="I139" s="66"/>
    </row>
    <row r="140" spans="1:9" ht="87" customHeight="1" thickBot="1">
      <c r="A140" s="406" t="s">
        <v>86</v>
      </c>
      <c r="B140" s="407"/>
      <c r="C140" s="67"/>
      <c r="D140" s="67"/>
      <c r="E140" s="67"/>
      <c r="F140" s="62"/>
      <c r="G140" s="65"/>
      <c r="H140" s="65"/>
      <c r="I140" s="66"/>
    </row>
    <row r="141" spans="1:9">
      <c r="A141" s="342" t="s">
        <v>57</v>
      </c>
      <c r="B141" s="343"/>
      <c r="C141" s="343"/>
      <c r="D141" s="343"/>
      <c r="E141" s="343"/>
      <c r="F141" s="343"/>
      <c r="G141" s="344"/>
      <c r="H141" s="344"/>
      <c r="I141" s="345"/>
    </row>
    <row r="142" spans="1:9" ht="17.25" thickBot="1">
      <c r="A142" s="286" t="s">
        <v>129</v>
      </c>
      <c r="B142" s="287"/>
      <c r="C142" s="287"/>
      <c r="D142" s="287"/>
      <c r="E142" s="287"/>
      <c r="F142" s="287"/>
      <c r="G142" s="288"/>
      <c r="H142" s="288"/>
      <c r="I142" s="289"/>
    </row>
    <row r="143" spans="1:9">
      <c r="A143" s="342" t="s">
        <v>58</v>
      </c>
      <c r="B143" s="343"/>
      <c r="C143" s="343"/>
      <c r="D143" s="343"/>
      <c r="E143" s="343"/>
      <c r="F143" s="343"/>
      <c r="G143" s="344"/>
      <c r="H143" s="344"/>
      <c r="I143" s="345"/>
    </row>
    <row r="144" spans="1:9" ht="17.25" thickBot="1">
      <c r="A144" s="286" t="s">
        <v>76</v>
      </c>
      <c r="B144" s="287"/>
      <c r="C144" s="287"/>
      <c r="D144" s="287"/>
      <c r="E144" s="287"/>
      <c r="F144" s="287"/>
      <c r="G144" s="288"/>
      <c r="H144" s="288"/>
      <c r="I144" s="289"/>
    </row>
    <row r="148" spans="5:5">
      <c r="E148" s="43" t="s">
        <v>384</v>
      </c>
    </row>
  </sheetData>
  <mergeCells count="159">
    <mergeCell ref="A13:B14"/>
    <mergeCell ref="C13:I13"/>
    <mergeCell ref="C14:I14"/>
    <mergeCell ref="A15:A16"/>
    <mergeCell ref="B15:B16"/>
    <mergeCell ref="C15:I15"/>
    <mergeCell ref="C16:I16"/>
    <mergeCell ref="A1:I1"/>
    <mergeCell ref="A3:I3"/>
    <mergeCell ref="A6:I6"/>
    <mergeCell ref="A8:I8"/>
    <mergeCell ref="A10:C12"/>
    <mergeCell ref="D10:I10"/>
    <mergeCell ref="D11:F11"/>
    <mergeCell ref="G11:I11"/>
    <mergeCell ref="A29:C31"/>
    <mergeCell ref="A27:I27"/>
    <mergeCell ref="D29:I29"/>
    <mergeCell ref="D30:F30"/>
    <mergeCell ref="G30:I30"/>
    <mergeCell ref="A23:I23"/>
    <mergeCell ref="A24:I24"/>
    <mergeCell ref="A25:I25"/>
    <mergeCell ref="A17:B17"/>
    <mergeCell ref="A18:B18"/>
    <mergeCell ref="A19:C19"/>
    <mergeCell ref="A20:I20"/>
    <mergeCell ref="A21:I21"/>
    <mergeCell ref="A22:I22"/>
    <mergeCell ref="A76:C78"/>
    <mergeCell ref="D76:I76"/>
    <mergeCell ref="D77:F77"/>
    <mergeCell ref="G77:I77"/>
    <mergeCell ref="A72:I72"/>
    <mergeCell ref="A74:I74"/>
    <mergeCell ref="A75:I75"/>
    <mergeCell ref="C68:I68"/>
    <mergeCell ref="A56:I56"/>
    <mergeCell ref="A57:I57"/>
    <mergeCell ref="A59:I59"/>
    <mergeCell ref="A60:B62"/>
    <mergeCell ref="A66:I66"/>
    <mergeCell ref="A67:I67"/>
    <mergeCell ref="A68:B68"/>
    <mergeCell ref="A69:B69"/>
    <mergeCell ref="A70:I70"/>
    <mergeCell ref="A71:I71"/>
    <mergeCell ref="C60:I60"/>
    <mergeCell ref="C61:I61"/>
    <mergeCell ref="C62:I62"/>
    <mergeCell ref="C63:I63"/>
    <mergeCell ref="A64:B64"/>
    <mergeCell ref="A65:I65"/>
    <mergeCell ref="A32:B33"/>
    <mergeCell ref="C32:I32"/>
    <mergeCell ref="A34:A35"/>
    <mergeCell ref="B34:B35"/>
    <mergeCell ref="C35:I35"/>
    <mergeCell ref="A36:B36"/>
    <mergeCell ref="A42:I42"/>
    <mergeCell ref="A43:I43"/>
    <mergeCell ref="A45:I45"/>
    <mergeCell ref="A37:I37"/>
    <mergeCell ref="C33:I33"/>
    <mergeCell ref="C49:I49"/>
    <mergeCell ref="A50:B50"/>
    <mergeCell ref="A53:I53"/>
    <mergeCell ref="C54:I54"/>
    <mergeCell ref="A55:B55"/>
    <mergeCell ref="A58:I58"/>
    <mergeCell ref="A38:I38"/>
    <mergeCell ref="A39:I39"/>
    <mergeCell ref="A40:B40"/>
    <mergeCell ref="C40:I40"/>
    <mergeCell ref="A41:B41"/>
    <mergeCell ref="A44:I44"/>
    <mergeCell ref="A46:B47"/>
    <mergeCell ref="A51:I51"/>
    <mergeCell ref="A52:I52"/>
    <mergeCell ref="A54:B54"/>
    <mergeCell ref="C46:I46"/>
    <mergeCell ref="C47:I47"/>
    <mergeCell ref="C48:I48"/>
    <mergeCell ref="A48:A49"/>
    <mergeCell ref="B48:B49"/>
    <mergeCell ref="C96:I96"/>
    <mergeCell ref="A97:B97"/>
    <mergeCell ref="A98:B98"/>
    <mergeCell ref="A99:C99"/>
    <mergeCell ref="A100:B100"/>
    <mergeCell ref="A101:B101"/>
    <mergeCell ref="A79:B81"/>
    <mergeCell ref="C79:I79"/>
    <mergeCell ref="A83:B84"/>
    <mergeCell ref="A93:B95"/>
    <mergeCell ref="C93:I93"/>
    <mergeCell ref="C94:I94"/>
    <mergeCell ref="C95:I95"/>
    <mergeCell ref="A92:I92"/>
    <mergeCell ref="A86:C86"/>
    <mergeCell ref="A87:B87"/>
    <mergeCell ref="A88:B88"/>
    <mergeCell ref="A89:I89"/>
    <mergeCell ref="A90:I90"/>
    <mergeCell ref="A91:I91"/>
    <mergeCell ref="C82:I82"/>
    <mergeCell ref="A85:B85"/>
    <mergeCell ref="C80:I80"/>
    <mergeCell ref="C81:I81"/>
    <mergeCell ref="C109:I109"/>
    <mergeCell ref="A110:B110"/>
    <mergeCell ref="A111:B111"/>
    <mergeCell ref="A112:C112"/>
    <mergeCell ref="A113:B113"/>
    <mergeCell ref="A114:B114"/>
    <mergeCell ref="A102:I102"/>
    <mergeCell ref="A103:I103"/>
    <mergeCell ref="A104:I104"/>
    <mergeCell ref="A105:I105"/>
    <mergeCell ref="A106:B108"/>
    <mergeCell ref="C106:I106"/>
    <mergeCell ref="C107:I107"/>
    <mergeCell ref="C108:I108"/>
    <mergeCell ref="A121:A122"/>
    <mergeCell ref="B121:B122"/>
    <mergeCell ref="C121:I121"/>
    <mergeCell ref="C122:I122"/>
    <mergeCell ref="A123:B123"/>
    <mergeCell ref="A124:B124"/>
    <mergeCell ref="A115:I115"/>
    <mergeCell ref="A116:I116"/>
    <mergeCell ref="A117:I117"/>
    <mergeCell ref="A118:I118"/>
    <mergeCell ref="A119:B120"/>
    <mergeCell ref="C119:I119"/>
    <mergeCell ref="C120:I120"/>
    <mergeCell ref="A131:I131"/>
    <mergeCell ref="A132:B133"/>
    <mergeCell ref="C132:I132"/>
    <mergeCell ref="C133:I133"/>
    <mergeCell ref="A134:A135"/>
    <mergeCell ref="B134:B135"/>
    <mergeCell ref="C134:I134"/>
    <mergeCell ref="C135:I135"/>
    <mergeCell ref="A125:C125"/>
    <mergeCell ref="A126:B126"/>
    <mergeCell ref="A127:B127"/>
    <mergeCell ref="A128:I128"/>
    <mergeCell ref="A129:I129"/>
    <mergeCell ref="A130:I130"/>
    <mergeCell ref="A142:I142"/>
    <mergeCell ref="A143:I143"/>
    <mergeCell ref="A144:I144"/>
    <mergeCell ref="A136:B136"/>
    <mergeCell ref="A137:B137"/>
    <mergeCell ref="A138:C138"/>
    <mergeCell ref="A139:B139"/>
    <mergeCell ref="A140:B140"/>
    <mergeCell ref="A141:I141"/>
  </mergeCells>
  <conditionalFormatting sqref="D147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48"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2" right="0.21" top="0.17" bottom="0.16" header="0.31496062992125984" footer="0.16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zoomScale="85" zoomScaleNormal="85" workbookViewId="0">
      <selection activeCell="A2" sqref="A2:E2"/>
    </sheetView>
  </sheetViews>
  <sheetFormatPr defaultRowHeight="15"/>
  <cols>
    <col min="1" max="1" width="6.85546875" style="229" customWidth="1"/>
    <col min="2" max="2" width="55" style="231" customWidth="1"/>
    <col min="3" max="3" width="15.140625" style="229" customWidth="1"/>
    <col min="4" max="4" width="15" style="229" customWidth="1"/>
    <col min="5" max="5" width="15.42578125" style="229" customWidth="1"/>
    <col min="6" max="16384" width="9.140625" style="229"/>
  </cols>
  <sheetData>
    <row r="1" spans="1:5" ht="17.25" customHeight="1">
      <c r="A1" s="485" t="s">
        <v>17</v>
      </c>
      <c r="B1" s="485"/>
      <c r="C1" s="485"/>
      <c r="D1" s="485"/>
      <c r="E1" s="485"/>
    </row>
    <row r="2" spans="1:5" ht="53.25" customHeight="1">
      <c r="A2" s="485" t="s">
        <v>452</v>
      </c>
      <c r="B2" s="485"/>
      <c r="C2" s="485"/>
      <c r="D2" s="485"/>
      <c r="E2" s="485"/>
    </row>
    <row r="3" spans="1:5" ht="51" customHeight="1">
      <c r="A3" s="484" t="s">
        <v>18</v>
      </c>
      <c r="B3" s="484"/>
      <c r="C3" s="484"/>
      <c r="D3" s="484"/>
      <c r="E3" s="484"/>
    </row>
    <row r="4" spans="1:5" ht="30.75" customHeight="1">
      <c r="A4" s="92"/>
      <c r="B4" s="92"/>
      <c r="C4" s="92"/>
      <c r="D4" s="92"/>
      <c r="E4" s="92"/>
    </row>
    <row r="5" spans="1:5" ht="18">
      <c r="A5" s="463" t="s">
        <v>3</v>
      </c>
      <c r="B5" s="463"/>
      <c r="C5" s="463"/>
      <c r="D5" s="463"/>
      <c r="E5" s="463"/>
    </row>
    <row r="6" spans="1:5" ht="75" customHeight="1">
      <c r="A6" s="68" t="s">
        <v>1</v>
      </c>
      <c r="B6" s="69" t="s">
        <v>4</v>
      </c>
      <c r="C6" s="69" t="s">
        <v>14</v>
      </c>
      <c r="D6" s="69" t="s">
        <v>15</v>
      </c>
      <c r="E6" s="68" t="s">
        <v>5</v>
      </c>
    </row>
    <row r="7" spans="1:5" ht="17.25">
      <c r="A7" s="70"/>
      <c r="B7" s="68" t="s">
        <v>0</v>
      </c>
      <c r="C7" s="14">
        <f>C26+C9+C52+C57</f>
        <v>299991</v>
      </c>
      <c r="D7" s="15">
        <f>D26+D9+D52+D57</f>
        <v>1250039.6499999999</v>
      </c>
      <c r="E7" s="15">
        <f>E26+E9+E52+E57</f>
        <v>1330000</v>
      </c>
    </row>
    <row r="8" spans="1:5" ht="17.25">
      <c r="A8" s="70"/>
      <c r="B8" s="70" t="s">
        <v>6</v>
      </c>
      <c r="C8" s="70"/>
      <c r="D8" s="70"/>
      <c r="E8" s="70"/>
    </row>
    <row r="9" spans="1:5" ht="17.25">
      <c r="A9" s="71">
        <v>1</v>
      </c>
      <c r="B9" s="68" t="s">
        <v>10</v>
      </c>
      <c r="C9" s="68">
        <f>SUM(C11:C25)</f>
        <v>157120</v>
      </c>
      <c r="D9" s="68">
        <f>SUM(D11:D25)</f>
        <v>431357.25</v>
      </c>
      <c r="E9" s="68">
        <f>SUM(E11:E25)</f>
        <v>484340</v>
      </c>
    </row>
    <row r="10" spans="1:5" ht="17.25">
      <c r="A10" s="71"/>
      <c r="B10" s="68" t="s">
        <v>7</v>
      </c>
      <c r="C10" s="68"/>
      <c r="D10" s="68"/>
      <c r="E10" s="68"/>
    </row>
    <row r="11" spans="1:5" s="141" customFormat="1" ht="54">
      <c r="A11" s="11" t="s">
        <v>289</v>
      </c>
      <c r="B11" s="140" t="s">
        <v>275</v>
      </c>
      <c r="C11" s="139">
        <v>50180</v>
      </c>
      <c r="D11" s="139">
        <v>50180</v>
      </c>
      <c r="E11" s="139">
        <v>50180</v>
      </c>
    </row>
    <row r="12" spans="1:5" s="141" customFormat="1" ht="54">
      <c r="A12" s="11" t="s">
        <v>290</v>
      </c>
      <c r="B12" s="140" t="s">
        <v>423</v>
      </c>
      <c r="C12" s="128">
        <v>0</v>
      </c>
      <c r="D12" s="128">
        <f t="shared" ref="D12:D15" si="0">E12*95%</f>
        <v>38503.5</v>
      </c>
      <c r="E12" s="139">
        <v>40530</v>
      </c>
    </row>
    <row r="13" spans="1:5" s="141" customFormat="1" ht="36">
      <c r="A13" s="11" t="s">
        <v>291</v>
      </c>
      <c r="B13" s="140" t="s">
        <v>265</v>
      </c>
      <c r="C13" s="128">
        <v>0</v>
      </c>
      <c r="D13" s="128">
        <f t="shared" si="0"/>
        <v>41253.75</v>
      </c>
      <c r="E13" s="139">
        <v>43425</v>
      </c>
    </row>
    <row r="14" spans="1:5" s="141" customFormat="1" ht="54">
      <c r="A14" s="11"/>
      <c r="B14" s="143" t="s">
        <v>418</v>
      </c>
      <c r="C14" s="128">
        <v>0</v>
      </c>
      <c r="D14" s="128">
        <f>E14*95%</f>
        <v>36670</v>
      </c>
      <c r="E14" s="139">
        <v>38600</v>
      </c>
    </row>
    <row r="15" spans="1:5" s="136" customFormat="1" ht="36">
      <c r="A15" s="11" t="s">
        <v>336</v>
      </c>
      <c r="B15" s="140" t="s">
        <v>274</v>
      </c>
      <c r="C15" s="128">
        <v>0</v>
      </c>
      <c r="D15" s="128">
        <f t="shared" si="0"/>
        <v>28500</v>
      </c>
      <c r="E15" s="139">
        <v>30000</v>
      </c>
    </row>
    <row r="16" spans="1:5" s="141" customFormat="1" ht="18">
      <c r="A16" s="11" t="s">
        <v>337</v>
      </c>
      <c r="B16" s="140" t="s">
        <v>276</v>
      </c>
      <c r="C16" s="128">
        <v>0</v>
      </c>
      <c r="D16" s="128">
        <f>E16*60%</f>
        <v>28950</v>
      </c>
      <c r="E16" s="139">
        <v>48250</v>
      </c>
    </row>
    <row r="17" spans="1:5" s="136" customFormat="1" ht="18">
      <c r="A17" s="11" t="s">
        <v>338</v>
      </c>
      <c r="B17" s="140" t="s">
        <v>268</v>
      </c>
      <c r="C17" s="128">
        <v>0</v>
      </c>
      <c r="D17" s="128">
        <f>E17*60%</f>
        <v>37635</v>
      </c>
      <c r="E17" s="142">
        <v>62725</v>
      </c>
    </row>
    <row r="18" spans="1:5" s="136" customFormat="1" ht="36">
      <c r="A18" s="11" t="s">
        <v>339</v>
      </c>
      <c r="B18" s="140" t="s">
        <v>266</v>
      </c>
      <c r="C18" s="142">
        <v>43340</v>
      </c>
      <c r="D18" s="142">
        <v>43340</v>
      </c>
      <c r="E18" s="142">
        <v>43340</v>
      </c>
    </row>
    <row r="19" spans="1:5" s="136" customFormat="1" ht="18">
      <c r="A19" s="11" t="s">
        <v>340</v>
      </c>
      <c r="B19" s="140" t="s">
        <v>267</v>
      </c>
      <c r="C19" s="142">
        <v>18600</v>
      </c>
      <c r="D19" s="142">
        <v>18600</v>
      </c>
      <c r="E19" s="142">
        <v>18600</v>
      </c>
    </row>
    <row r="20" spans="1:5" s="141" customFormat="1" ht="54">
      <c r="A20" s="11" t="s">
        <v>341</v>
      </c>
      <c r="B20" s="140" t="s">
        <v>277</v>
      </c>
      <c r="C20" s="128">
        <v>0</v>
      </c>
      <c r="D20" s="128">
        <f>E20*90%</f>
        <v>8685</v>
      </c>
      <c r="E20" s="139">
        <v>9650</v>
      </c>
    </row>
    <row r="21" spans="1:5" s="136" customFormat="1" ht="36">
      <c r="A21" s="11" t="s">
        <v>342</v>
      </c>
      <c r="B21" s="140" t="s">
        <v>269</v>
      </c>
      <c r="C21" s="142">
        <v>45000</v>
      </c>
      <c r="D21" s="142">
        <v>45000</v>
      </c>
      <c r="E21" s="142">
        <v>45000</v>
      </c>
    </row>
    <row r="22" spans="1:5" s="136" customFormat="1" ht="54">
      <c r="A22" s="11" t="s">
        <v>344</v>
      </c>
      <c r="B22" s="143" t="s">
        <v>419</v>
      </c>
      <c r="C22" s="129">
        <v>0</v>
      </c>
      <c r="D22" s="142">
        <v>13510</v>
      </c>
      <c r="E22" s="142">
        <v>13510</v>
      </c>
    </row>
    <row r="23" spans="1:5" s="136" customFormat="1" ht="54">
      <c r="A23" s="11" t="s">
        <v>345</v>
      </c>
      <c r="B23" s="143" t="s">
        <v>420</v>
      </c>
      <c r="C23" s="129">
        <v>0</v>
      </c>
      <c r="D23" s="142">
        <v>13510</v>
      </c>
      <c r="E23" s="142">
        <v>13510</v>
      </c>
    </row>
    <row r="24" spans="1:5" s="136" customFormat="1" ht="54">
      <c r="A24" s="11" t="s">
        <v>346</v>
      </c>
      <c r="B24" s="143" t="s">
        <v>421</v>
      </c>
      <c r="C24" s="129">
        <v>0</v>
      </c>
      <c r="D24" s="142">
        <v>13510</v>
      </c>
      <c r="E24" s="142">
        <v>13510</v>
      </c>
    </row>
    <row r="25" spans="1:5" s="141" customFormat="1" ht="54">
      <c r="A25" s="11" t="s">
        <v>347</v>
      </c>
      <c r="B25" s="143" t="s">
        <v>422</v>
      </c>
      <c r="C25" s="129">
        <v>0</v>
      </c>
      <c r="D25" s="142">
        <v>13510</v>
      </c>
      <c r="E25" s="142">
        <v>13510</v>
      </c>
    </row>
    <row r="26" spans="1:5" ht="34.5">
      <c r="A26" s="18">
        <v>2</v>
      </c>
      <c r="B26" s="68" t="s">
        <v>9</v>
      </c>
      <c r="C26" s="15">
        <f>SUM(C28:C51)</f>
        <v>105165</v>
      </c>
      <c r="D26" s="15">
        <f>SUM(D28:D51)</f>
        <v>755734.4</v>
      </c>
      <c r="E26" s="15">
        <f>SUM(E28:E51)</f>
        <v>782712</v>
      </c>
    </row>
    <row r="27" spans="1:5" ht="18">
      <c r="A27" s="13"/>
      <c r="B27" s="70" t="s">
        <v>7</v>
      </c>
      <c r="C27" s="70"/>
      <c r="D27" s="70"/>
      <c r="E27" s="70"/>
    </row>
    <row r="28" spans="1:5" s="141" customFormat="1" ht="36">
      <c r="A28" s="11" t="s">
        <v>292</v>
      </c>
      <c r="B28" s="140" t="s">
        <v>425</v>
      </c>
      <c r="C28" s="128">
        <v>0</v>
      </c>
      <c r="D28" s="128">
        <f>E28*95%</f>
        <v>21850</v>
      </c>
      <c r="E28" s="139">
        <v>23000</v>
      </c>
    </row>
    <row r="29" spans="1:5" s="141" customFormat="1" ht="36">
      <c r="A29" s="11" t="s">
        <v>293</v>
      </c>
      <c r="B29" s="140" t="s">
        <v>391</v>
      </c>
      <c r="C29" s="128">
        <v>0</v>
      </c>
      <c r="D29" s="128">
        <f t="shared" ref="D29:D43" si="1">E29*95%</f>
        <v>30400</v>
      </c>
      <c r="E29" s="139">
        <v>32000</v>
      </c>
    </row>
    <row r="30" spans="1:5" s="136" customFormat="1" ht="36">
      <c r="A30" s="11" t="s">
        <v>294</v>
      </c>
      <c r="B30" s="140" t="s">
        <v>281</v>
      </c>
      <c r="C30" s="128">
        <v>0</v>
      </c>
      <c r="D30" s="128">
        <f t="shared" si="1"/>
        <v>48587.75</v>
      </c>
      <c r="E30" s="142">
        <v>51145</v>
      </c>
    </row>
    <row r="31" spans="1:5" s="136" customFormat="1" ht="36">
      <c r="A31" s="11" t="s">
        <v>295</v>
      </c>
      <c r="B31" s="140" t="s">
        <v>280</v>
      </c>
      <c r="C31" s="128">
        <v>0</v>
      </c>
      <c r="D31" s="128">
        <f t="shared" si="1"/>
        <v>36670</v>
      </c>
      <c r="E31" s="142">
        <v>38600</v>
      </c>
    </row>
    <row r="32" spans="1:5" s="136" customFormat="1" ht="54">
      <c r="A32" s="11" t="s">
        <v>296</v>
      </c>
      <c r="B32" s="140" t="s">
        <v>282</v>
      </c>
      <c r="C32" s="128">
        <v>0</v>
      </c>
      <c r="D32" s="128">
        <f>E32*95%</f>
        <v>40375</v>
      </c>
      <c r="E32" s="142">
        <v>42500</v>
      </c>
    </row>
    <row r="33" spans="1:5" s="136" customFormat="1" ht="36">
      <c r="A33" s="11" t="s">
        <v>297</v>
      </c>
      <c r="B33" s="140" t="s">
        <v>283</v>
      </c>
      <c r="C33" s="128">
        <v>0</v>
      </c>
      <c r="D33" s="128">
        <f t="shared" si="1"/>
        <v>32086.25</v>
      </c>
      <c r="E33" s="142">
        <v>33775</v>
      </c>
    </row>
    <row r="34" spans="1:5" s="136" customFormat="1" ht="36">
      <c r="A34" s="11" t="s">
        <v>298</v>
      </c>
      <c r="B34" s="140" t="s">
        <v>270</v>
      </c>
      <c r="C34" s="128">
        <v>0</v>
      </c>
      <c r="D34" s="128">
        <f t="shared" si="1"/>
        <v>31731.899999999998</v>
      </c>
      <c r="E34" s="142">
        <v>33402</v>
      </c>
    </row>
    <row r="35" spans="1:5" s="136" customFormat="1" ht="36">
      <c r="A35" s="11" t="s">
        <v>299</v>
      </c>
      <c r="B35" s="140" t="s">
        <v>284</v>
      </c>
      <c r="C35" s="128">
        <v>0</v>
      </c>
      <c r="D35" s="128">
        <f t="shared" si="1"/>
        <v>33250</v>
      </c>
      <c r="E35" s="139">
        <v>35000</v>
      </c>
    </row>
    <row r="36" spans="1:5" s="136" customFormat="1" ht="36">
      <c r="A36" s="11" t="s">
        <v>300</v>
      </c>
      <c r="B36" s="140" t="s">
        <v>426</v>
      </c>
      <c r="C36" s="128">
        <v>0</v>
      </c>
      <c r="D36" s="128">
        <f t="shared" si="1"/>
        <v>22918.75</v>
      </c>
      <c r="E36" s="139">
        <v>24125</v>
      </c>
    </row>
    <row r="37" spans="1:5" s="136" customFormat="1" ht="36">
      <c r="A37" s="11" t="s">
        <v>302</v>
      </c>
      <c r="B37" s="140" t="s">
        <v>285</v>
      </c>
      <c r="C37" s="128">
        <v>0</v>
      </c>
      <c r="D37" s="128">
        <f t="shared" si="1"/>
        <v>30780</v>
      </c>
      <c r="E37" s="139">
        <v>32400</v>
      </c>
    </row>
    <row r="38" spans="1:5" s="136" customFormat="1" ht="36">
      <c r="A38" s="11" t="s">
        <v>303</v>
      </c>
      <c r="B38" s="140" t="s">
        <v>286</v>
      </c>
      <c r="C38" s="128">
        <v>0</v>
      </c>
      <c r="D38" s="128">
        <f t="shared" si="1"/>
        <v>22918.75</v>
      </c>
      <c r="E38" s="139">
        <v>24125</v>
      </c>
    </row>
    <row r="39" spans="1:5" s="136" customFormat="1" ht="36">
      <c r="A39" s="11" t="s">
        <v>304</v>
      </c>
      <c r="B39" s="140" t="s">
        <v>427</v>
      </c>
      <c r="C39" s="139">
        <v>45165</v>
      </c>
      <c r="D39" s="139">
        <v>45165</v>
      </c>
      <c r="E39" s="139">
        <v>45165</v>
      </c>
    </row>
    <row r="40" spans="1:5" s="136" customFormat="1" ht="36">
      <c r="A40" s="11" t="s">
        <v>305</v>
      </c>
      <c r="B40" s="140" t="s">
        <v>428</v>
      </c>
      <c r="C40" s="128">
        <v>0</v>
      </c>
      <c r="D40" s="128">
        <f t="shared" si="1"/>
        <v>18335</v>
      </c>
      <c r="E40" s="139">
        <v>19300</v>
      </c>
    </row>
    <row r="41" spans="1:5" s="136" customFormat="1" ht="36">
      <c r="A41" s="11" t="s">
        <v>306</v>
      </c>
      <c r="B41" s="140" t="s">
        <v>429</v>
      </c>
      <c r="C41" s="139">
        <v>60000</v>
      </c>
      <c r="D41" s="139">
        <v>60000</v>
      </c>
      <c r="E41" s="139">
        <v>60000</v>
      </c>
    </row>
    <row r="42" spans="1:5" s="136" customFormat="1" ht="36">
      <c r="A42" s="11" t="s">
        <v>307</v>
      </c>
      <c r="B42" s="140" t="s">
        <v>271</v>
      </c>
      <c r="C42" s="128">
        <v>0</v>
      </c>
      <c r="D42" s="128">
        <f t="shared" si="1"/>
        <v>21660</v>
      </c>
      <c r="E42" s="139">
        <v>22800</v>
      </c>
    </row>
    <row r="43" spans="1:5" s="136" customFormat="1" ht="36">
      <c r="A43" s="11" t="s">
        <v>308</v>
      </c>
      <c r="B43" s="140" t="s">
        <v>272</v>
      </c>
      <c r="C43" s="128">
        <v>0</v>
      </c>
      <c r="D43" s="128">
        <f t="shared" si="1"/>
        <v>18335</v>
      </c>
      <c r="E43" s="139">
        <v>19300</v>
      </c>
    </row>
    <row r="44" spans="1:5" s="141" customFormat="1" ht="36">
      <c r="A44" s="11" t="s">
        <v>309</v>
      </c>
      <c r="B44" s="140" t="s">
        <v>262</v>
      </c>
      <c r="C44" s="139">
        <v>0</v>
      </c>
      <c r="D44" s="139">
        <v>19300</v>
      </c>
      <c r="E44" s="139">
        <v>19300</v>
      </c>
    </row>
    <row r="45" spans="1:5" s="141" customFormat="1" ht="36">
      <c r="A45" s="11" t="s">
        <v>310</v>
      </c>
      <c r="B45" s="140" t="s">
        <v>278</v>
      </c>
      <c r="C45" s="139">
        <v>0</v>
      </c>
      <c r="D45" s="139">
        <v>48250</v>
      </c>
      <c r="E45" s="139">
        <v>48250</v>
      </c>
    </row>
    <row r="46" spans="1:5" s="141" customFormat="1" ht="36">
      <c r="A46" s="11" t="s">
        <v>311</v>
      </c>
      <c r="B46" s="140" t="s">
        <v>264</v>
      </c>
      <c r="C46" s="139">
        <v>0</v>
      </c>
      <c r="D46" s="139">
        <v>24125</v>
      </c>
      <c r="E46" s="139">
        <v>24125</v>
      </c>
    </row>
    <row r="47" spans="1:5" s="141" customFormat="1" ht="90">
      <c r="A47" s="11" t="s">
        <v>312</v>
      </c>
      <c r="B47" s="143" t="s">
        <v>424</v>
      </c>
      <c r="C47" s="139">
        <v>0</v>
      </c>
      <c r="D47" s="139">
        <v>59830</v>
      </c>
      <c r="E47" s="139">
        <v>59830</v>
      </c>
    </row>
    <row r="48" spans="1:5" s="141" customFormat="1" ht="72">
      <c r="A48" s="11" t="s">
        <v>313</v>
      </c>
      <c r="B48" s="140" t="s">
        <v>279</v>
      </c>
      <c r="C48" s="139">
        <v>0</v>
      </c>
      <c r="D48" s="139">
        <v>33775</v>
      </c>
      <c r="E48" s="139">
        <v>33775</v>
      </c>
    </row>
    <row r="49" spans="1:5" s="141" customFormat="1" ht="36">
      <c r="A49" s="11" t="s">
        <v>314</v>
      </c>
      <c r="B49" s="140" t="s">
        <v>431</v>
      </c>
      <c r="C49" s="128">
        <v>0</v>
      </c>
      <c r="D49" s="128">
        <f>E49*90%</f>
        <v>34740</v>
      </c>
      <c r="E49" s="139">
        <v>38600</v>
      </c>
    </row>
    <row r="50" spans="1:5" s="141" customFormat="1" ht="36">
      <c r="A50" s="11" t="s">
        <v>315</v>
      </c>
      <c r="B50" s="140" t="s">
        <v>263</v>
      </c>
      <c r="C50" s="128">
        <v>0</v>
      </c>
      <c r="D50" s="139">
        <v>14475</v>
      </c>
      <c r="E50" s="139">
        <v>14475</v>
      </c>
    </row>
    <row r="51" spans="1:5" s="136" customFormat="1" ht="54">
      <c r="A51" s="11" t="s">
        <v>316</v>
      </c>
      <c r="B51" s="140" t="s">
        <v>430</v>
      </c>
      <c r="C51" s="230">
        <v>0</v>
      </c>
      <c r="D51" s="230">
        <f t="shared" ref="D51" si="2">E51*80%</f>
        <v>6176</v>
      </c>
      <c r="E51" s="139">
        <v>7720</v>
      </c>
    </row>
    <row r="52" spans="1:5" s="4" customFormat="1" ht="17.25">
      <c r="A52" s="18">
        <v>3</v>
      </c>
      <c r="B52" s="146" t="s">
        <v>287</v>
      </c>
      <c r="C52" s="15">
        <f>SUM(C54:C56)</f>
        <v>0</v>
      </c>
      <c r="D52" s="15">
        <f t="shared" ref="D52:E52" si="3">SUM(D54:D56)</f>
        <v>25242</v>
      </c>
      <c r="E52" s="15">
        <f t="shared" si="3"/>
        <v>25242</v>
      </c>
    </row>
    <row r="53" spans="1:5" s="4" customFormat="1" ht="17.25">
      <c r="A53" s="72"/>
      <c r="B53" s="68" t="s">
        <v>7</v>
      </c>
      <c r="C53" s="68"/>
      <c r="D53" s="68"/>
      <c r="E53" s="68"/>
    </row>
    <row r="54" spans="1:5" s="136" customFormat="1" ht="108">
      <c r="A54" s="140">
        <v>3.1</v>
      </c>
      <c r="B54" s="143" t="s">
        <v>414</v>
      </c>
      <c r="C54" s="139">
        <v>0</v>
      </c>
      <c r="D54" s="139">
        <v>7557</v>
      </c>
      <c r="E54" s="139">
        <v>7557</v>
      </c>
    </row>
    <row r="55" spans="1:5" s="136" customFormat="1" ht="108">
      <c r="A55" s="140">
        <v>3.2</v>
      </c>
      <c r="B55" s="143" t="s">
        <v>415</v>
      </c>
      <c r="C55" s="139">
        <v>0</v>
      </c>
      <c r="D55" s="139">
        <v>14900</v>
      </c>
      <c r="E55" s="139">
        <v>14900</v>
      </c>
    </row>
    <row r="56" spans="1:5" s="136" customFormat="1" ht="90">
      <c r="A56" s="140">
        <v>3.3</v>
      </c>
      <c r="B56" s="143" t="s">
        <v>416</v>
      </c>
      <c r="C56" s="139">
        <v>0</v>
      </c>
      <c r="D56" s="139">
        <v>2785</v>
      </c>
      <c r="E56" s="139">
        <v>2785</v>
      </c>
    </row>
    <row r="57" spans="1:5" s="4" customFormat="1" ht="17.25">
      <c r="A57" s="16">
        <v>4</v>
      </c>
      <c r="B57" s="116" t="s">
        <v>11</v>
      </c>
      <c r="C57" s="147">
        <v>37706</v>
      </c>
      <c r="D57" s="147">
        <v>37706</v>
      </c>
      <c r="E57" s="147">
        <v>37706</v>
      </c>
    </row>
  </sheetData>
  <mergeCells count="4">
    <mergeCell ref="A3:E3"/>
    <mergeCell ref="A5:E5"/>
    <mergeCell ref="A1:E1"/>
    <mergeCell ref="A2:E2"/>
  </mergeCells>
  <pageMargins left="0.25" right="0.23622047244094491" top="0.15748031496062992" bottom="0.15748031496062992" header="0.31496062992125984" footer="0.31496062992125984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7"/>
  <sheetViews>
    <sheetView zoomScale="85" zoomScaleNormal="85" workbookViewId="0">
      <selection activeCell="A2" sqref="A2:E2"/>
    </sheetView>
  </sheetViews>
  <sheetFormatPr defaultRowHeight="15"/>
  <cols>
    <col min="1" max="1" width="6.85546875" style="236" customWidth="1"/>
    <col min="2" max="2" width="46.28515625" style="239" customWidth="1"/>
    <col min="3" max="4" width="16.5703125" style="236" customWidth="1"/>
    <col min="5" max="5" width="17.5703125" style="236" customWidth="1"/>
    <col min="6" max="6" width="11.42578125" style="236" customWidth="1"/>
    <col min="7" max="7" width="9.7109375" style="236" bestFit="1" customWidth="1"/>
    <col min="8" max="16384" width="9.140625" style="236"/>
  </cols>
  <sheetData>
    <row r="1" spans="1:7" ht="17.25" customHeight="1">
      <c r="A1" s="243" t="s">
        <v>20</v>
      </c>
      <c r="B1" s="243"/>
      <c r="C1" s="243"/>
      <c r="D1" s="243"/>
      <c r="E1" s="243"/>
      <c r="F1" s="117"/>
    </row>
    <row r="2" spans="1:7" ht="34.5" customHeight="1">
      <c r="A2" s="243" t="s">
        <v>453</v>
      </c>
      <c r="B2" s="243"/>
      <c r="C2" s="243"/>
      <c r="D2" s="243"/>
      <c r="E2" s="243"/>
      <c r="F2" s="117"/>
    </row>
    <row r="3" spans="1:7" ht="17.25">
      <c r="A3" s="233"/>
      <c r="B3" s="118"/>
      <c r="C3" s="233"/>
      <c r="D3" s="233"/>
      <c r="E3" s="118"/>
    </row>
    <row r="4" spans="1:7" ht="51" customHeight="1">
      <c r="A4" s="486" t="s">
        <v>19</v>
      </c>
      <c r="B4" s="486"/>
      <c r="C4" s="486"/>
      <c r="D4" s="486"/>
      <c r="E4" s="486"/>
    </row>
    <row r="5" spans="1:7" ht="30.75" customHeight="1">
      <c r="A5" s="119"/>
      <c r="B5" s="119"/>
      <c r="C5" s="119"/>
      <c r="D5" s="119"/>
      <c r="E5" s="119"/>
    </row>
    <row r="6" spans="1:7" ht="18">
      <c r="A6" s="245" t="s">
        <v>3</v>
      </c>
      <c r="B6" s="245"/>
      <c r="C6" s="245"/>
      <c r="D6" s="245"/>
      <c r="E6" s="245"/>
    </row>
    <row r="7" spans="1:7" ht="75" customHeight="1">
      <c r="A7" s="7" t="s">
        <v>1</v>
      </c>
      <c r="B7" s="120" t="s">
        <v>4</v>
      </c>
      <c r="C7" s="121" t="s">
        <v>14</v>
      </c>
      <c r="D7" s="121" t="s">
        <v>15</v>
      </c>
      <c r="E7" s="7" t="s">
        <v>5</v>
      </c>
    </row>
    <row r="8" spans="1:7" ht="17.25">
      <c r="A8" s="122"/>
      <c r="B8" s="7" t="s">
        <v>0</v>
      </c>
      <c r="C8" s="14">
        <f>C10+C15+C48+C53+C64+C67</f>
        <v>182700</v>
      </c>
      <c r="D8" s="14">
        <f>D10+D15+D48+D53+D64+D67</f>
        <v>562088.30000000005</v>
      </c>
      <c r="E8" s="14">
        <f>E10+E15+E48+E53+E64+E67</f>
        <v>631998.30000000005</v>
      </c>
      <c r="G8" s="237"/>
    </row>
    <row r="9" spans="1:7" ht="17.25">
      <c r="A9" s="122"/>
      <c r="B9" s="122" t="s">
        <v>6</v>
      </c>
      <c r="C9" s="122"/>
      <c r="D9" s="122"/>
      <c r="E9" s="122"/>
    </row>
    <row r="10" spans="1:7" ht="34.5">
      <c r="A10" s="126">
        <v>1</v>
      </c>
      <c r="B10" s="7" t="s">
        <v>10</v>
      </c>
      <c r="C10" s="14">
        <f>SUM(C11:C14)</f>
        <v>15000</v>
      </c>
      <c r="D10" s="14">
        <f t="shared" ref="D10:E10" si="0">SUM(D11:D14)</f>
        <v>53600</v>
      </c>
      <c r="E10" s="14">
        <f t="shared" si="0"/>
        <v>67000</v>
      </c>
    </row>
    <row r="11" spans="1:7" s="138" customFormat="1" ht="36">
      <c r="A11" s="204" t="s">
        <v>289</v>
      </c>
      <c r="B11" s="149" t="s">
        <v>229</v>
      </c>
      <c r="C11" s="137">
        <v>0</v>
      </c>
      <c r="D11" s="137">
        <f>E11*80%</f>
        <v>16000</v>
      </c>
      <c r="E11" s="137">
        <v>20000</v>
      </c>
    </row>
    <row r="12" spans="1:7" s="138" customFormat="1" ht="36">
      <c r="A12" s="204" t="s">
        <v>290</v>
      </c>
      <c r="B12" s="149" t="s">
        <v>240</v>
      </c>
      <c r="C12" s="129">
        <v>0</v>
      </c>
      <c r="D12" s="129">
        <f>E12*60%</f>
        <v>9000</v>
      </c>
      <c r="E12" s="137">
        <v>15000</v>
      </c>
    </row>
    <row r="13" spans="1:7" s="138" customFormat="1" ht="18">
      <c r="A13" s="204" t="s">
        <v>291</v>
      </c>
      <c r="B13" s="149" t="s">
        <v>392</v>
      </c>
      <c r="C13" s="137">
        <v>0</v>
      </c>
      <c r="D13" s="137">
        <f>E13*80%</f>
        <v>13600</v>
      </c>
      <c r="E13" s="137">
        <v>17000</v>
      </c>
    </row>
    <row r="14" spans="1:7" s="138" customFormat="1" ht="36">
      <c r="A14" s="204" t="s">
        <v>336</v>
      </c>
      <c r="B14" s="149" t="s">
        <v>259</v>
      </c>
      <c r="C14" s="137">
        <v>15000</v>
      </c>
      <c r="D14" s="137">
        <v>15000</v>
      </c>
      <c r="E14" s="137">
        <v>15000</v>
      </c>
    </row>
    <row r="15" spans="1:7" ht="34.5">
      <c r="A15" s="123" t="s">
        <v>230</v>
      </c>
      <c r="B15" s="148" t="s">
        <v>9</v>
      </c>
      <c r="C15" s="124">
        <f>SUM(C17:C47)</f>
        <v>113000</v>
      </c>
      <c r="D15" s="124">
        <f t="shared" ref="D15:E15" si="1">SUM(D17:D47)</f>
        <v>378190</v>
      </c>
      <c r="E15" s="124">
        <f t="shared" si="1"/>
        <v>434400</v>
      </c>
    </row>
    <row r="16" spans="1:7" ht="17.25">
      <c r="A16" s="125"/>
      <c r="B16" s="7" t="s">
        <v>7</v>
      </c>
      <c r="C16" s="7"/>
      <c r="D16" s="7"/>
      <c r="E16" s="7"/>
    </row>
    <row r="17" spans="1:5" s="138" customFormat="1" ht="18">
      <c r="A17" s="204" t="s">
        <v>292</v>
      </c>
      <c r="B17" s="149" t="s">
        <v>232</v>
      </c>
      <c r="C17" s="129">
        <v>0</v>
      </c>
      <c r="D17" s="129">
        <f t="shared" ref="D17:D31" si="2">E17*95%</f>
        <v>13300</v>
      </c>
      <c r="E17" s="137">
        <v>14000</v>
      </c>
    </row>
    <row r="18" spans="1:5" s="138" customFormat="1" ht="36">
      <c r="A18" s="204" t="s">
        <v>293</v>
      </c>
      <c r="B18" s="149" t="s">
        <v>237</v>
      </c>
      <c r="C18" s="129">
        <v>0</v>
      </c>
      <c r="D18" s="129">
        <f t="shared" si="2"/>
        <v>5035</v>
      </c>
      <c r="E18" s="137">
        <v>5300</v>
      </c>
    </row>
    <row r="19" spans="1:5" s="138" customFormat="1" ht="36">
      <c r="A19" s="204" t="s">
        <v>294</v>
      </c>
      <c r="B19" s="149" t="s">
        <v>238</v>
      </c>
      <c r="C19" s="129">
        <v>0</v>
      </c>
      <c r="D19" s="129">
        <f t="shared" si="2"/>
        <v>4750</v>
      </c>
      <c r="E19" s="137">
        <v>5000</v>
      </c>
    </row>
    <row r="20" spans="1:5" s="138" customFormat="1" ht="36">
      <c r="A20" s="204" t="s">
        <v>295</v>
      </c>
      <c r="B20" s="149" t="s">
        <v>239</v>
      </c>
      <c r="C20" s="129">
        <v>0</v>
      </c>
      <c r="D20" s="129">
        <f t="shared" si="2"/>
        <v>9500</v>
      </c>
      <c r="E20" s="137">
        <v>10000</v>
      </c>
    </row>
    <row r="21" spans="1:5" s="138" customFormat="1" ht="36">
      <c r="A21" s="204" t="s">
        <v>296</v>
      </c>
      <c r="B21" s="149" t="s">
        <v>442</v>
      </c>
      <c r="C21" s="129">
        <v>0</v>
      </c>
      <c r="D21" s="129">
        <f t="shared" si="2"/>
        <v>9500</v>
      </c>
      <c r="E21" s="137">
        <v>10000</v>
      </c>
    </row>
    <row r="22" spans="1:5" s="138" customFormat="1" ht="36">
      <c r="A22" s="204" t="s">
        <v>297</v>
      </c>
      <c r="B22" s="149" t="s">
        <v>241</v>
      </c>
      <c r="C22" s="129">
        <v>0</v>
      </c>
      <c r="D22" s="129">
        <f t="shared" si="2"/>
        <v>16150</v>
      </c>
      <c r="E22" s="137">
        <v>17000</v>
      </c>
    </row>
    <row r="23" spans="1:5" s="138" customFormat="1" ht="36">
      <c r="A23" s="204" t="s">
        <v>298</v>
      </c>
      <c r="B23" s="149" t="s">
        <v>244</v>
      </c>
      <c r="C23" s="129">
        <v>0</v>
      </c>
      <c r="D23" s="129">
        <f t="shared" si="2"/>
        <v>10925</v>
      </c>
      <c r="E23" s="137">
        <v>11500</v>
      </c>
    </row>
    <row r="24" spans="1:5" s="138" customFormat="1" ht="36">
      <c r="A24" s="204" t="s">
        <v>299</v>
      </c>
      <c r="B24" s="149" t="s">
        <v>255</v>
      </c>
      <c r="C24" s="129">
        <v>0</v>
      </c>
      <c r="D24" s="129">
        <f t="shared" si="2"/>
        <v>4750</v>
      </c>
      <c r="E24" s="137">
        <v>5000</v>
      </c>
    </row>
    <row r="25" spans="1:5" s="138" customFormat="1" ht="36">
      <c r="A25" s="204" t="s">
        <v>300</v>
      </c>
      <c r="B25" s="149" t="s">
        <v>256</v>
      </c>
      <c r="C25" s="137">
        <v>5000</v>
      </c>
      <c r="D25" s="137">
        <v>5000</v>
      </c>
      <c r="E25" s="137">
        <v>5000</v>
      </c>
    </row>
    <row r="26" spans="1:5" s="138" customFormat="1" ht="36">
      <c r="A26" s="204" t="s">
        <v>301</v>
      </c>
      <c r="B26" s="149" t="s">
        <v>257</v>
      </c>
      <c r="C26" s="129">
        <v>0</v>
      </c>
      <c r="D26" s="129">
        <f t="shared" si="2"/>
        <v>21850</v>
      </c>
      <c r="E26" s="137">
        <v>23000</v>
      </c>
    </row>
    <row r="27" spans="1:5" s="138" customFormat="1" ht="36">
      <c r="A27" s="204" t="s">
        <v>302</v>
      </c>
      <c r="B27" s="149" t="s">
        <v>249</v>
      </c>
      <c r="C27" s="129">
        <v>0</v>
      </c>
      <c r="D27" s="129">
        <f t="shared" si="2"/>
        <v>17100</v>
      </c>
      <c r="E27" s="137">
        <v>18000</v>
      </c>
    </row>
    <row r="28" spans="1:5" s="138" customFormat="1" ht="18">
      <c r="A28" s="204" t="s">
        <v>303</v>
      </c>
      <c r="B28" s="143" t="s">
        <v>250</v>
      </c>
      <c r="C28" s="129">
        <v>0</v>
      </c>
      <c r="D28" s="129">
        <f t="shared" si="2"/>
        <v>14250</v>
      </c>
      <c r="E28" s="137">
        <v>15000</v>
      </c>
    </row>
    <row r="29" spans="1:5" s="138" customFormat="1" ht="36">
      <c r="A29" s="204" t="s">
        <v>304</v>
      </c>
      <c r="B29" s="149" t="s">
        <v>260</v>
      </c>
      <c r="C29" s="129">
        <v>0</v>
      </c>
      <c r="D29" s="129">
        <f t="shared" si="2"/>
        <v>21850</v>
      </c>
      <c r="E29" s="137">
        <v>23000</v>
      </c>
    </row>
    <row r="30" spans="1:5" s="138" customFormat="1" ht="36">
      <c r="A30" s="204" t="s">
        <v>305</v>
      </c>
      <c r="B30" s="149" t="s">
        <v>253</v>
      </c>
      <c r="C30" s="129">
        <v>0</v>
      </c>
      <c r="D30" s="129">
        <f t="shared" si="2"/>
        <v>14250</v>
      </c>
      <c r="E30" s="137">
        <v>15000</v>
      </c>
    </row>
    <row r="31" spans="1:5" s="138" customFormat="1" ht="18">
      <c r="A31" s="204" t="s">
        <v>306</v>
      </c>
      <c r="B31" s="149" t="s">
        <v>261</v>
      </c>
      <c r="C31" s="129">
        <v>0</v>
      </c>
      <c r="D31" s="129">
        <f t="shared" si="2"/>
        <v>9500</v>
      </c>
      <c r="E31" s="137">
        <v>10000</v>
      </c>
    </row>
    <row r="32" spans="1:5" s="138" customFormat="1" ht="54">
      <c r="A32" s="204" t="s">
        <v>307</v>
      </c>
      <c r="B32" s="149" t="s">
        <v>234</v>
      </c>
      <c r="C32" s="137">
        <v>0</v>
      </c>
      <c r="D32" s="137">
        <v>12000</v>
      </c>
      <c r="E32" s="137">
        <v>12000</v>
      </c>
    </row>
    <row r="33" spans="1:5" s="138" customFormat="1" ht="36">
      <c r="A33" s="204" t="s">
        <v>308</v>
      </c>
      <c r="B33" s="149" t="s">
        <v>251</v>
      </c>
      <c r="C33" s="137">
        <v>0</v>
      </c>
      <c r="D33" s="137">
        <v>10000</v>
      </c>
      <c r="E33" s="137">
        <v>10000</v>
      </c>
    </row>
    <row r="34" spans="1:5" s="138" customFormat="1" ht="54">
      <c r="A34" s="204" t="s">
        <v>309</v>
      </c>
      <c r="B34" s="143" t="s">
        <v>252</v>
      </c>
      <c r="C34" s="137">
        <v>0</v>
      </c>
      <c r="D34" s="137">
        <v>9000</v>
      </c>
      <c r="E34" s="137">
        <v>9000</v>
      </c>
    </row>
    <row r="35" spans="1:5" s="138" customFormat="1" ht="36">
      <c r="A35" s="204" t="s">
        <v>310</v>
      </c>
      <c r="B35" s="149" t="s">
        <v>288</v>
      </c>
      <c r="C35" s="137">
        <v>0</v>
      </c>
      <c r="D35" s="137">
        <v>14000</v>
      </c>
      <c r="E35" s="137">
        <v>14000</v>
      </c>
    </row>
    <row r="36" spans="1:5" s="138" customFormat="1" ht="36">
      <c r="A36" s="204" t="s">
        <v>311</v>
      </c>
      <c r="B36" s="149" t="s">
        <v>243</v>
      </c>
      <c r="C36" s="137">
        <v>0</v>
      </c>
      <c r="D36" s="137">
        <v>8500</v>
      </c>
      <c r="E36" s="137">
        <v>8500</v>
      </c>
    </row>
    <row r="37" spans="1:5" s="138" customFormat="1" ht="36">
      <c r="A37" s="204" t="s">
        <v>312</v>
      </c>
      <c r="B37" s="149" t="s">
        <v>246</v>
      </c>
      <c r="C37" s="137">
        <v>25000</v>
      </c>
      <c r="D37" s="137">
        <v>25000</v>
      </c>
      <c r="E37" s="137">
        <v>25000</v>
      </c>
    </row>
    <row r="38" spans="1:5" s="138" customFormat="1" ht="36">
      <c r="A38" s="204" t="s">
        <v>313</v>
      </c>
      <c r="B38" s="149" t="s">
        <v>247</v>
      </c>
      <c r="C38" s="137">
        <v>30000</v>
      </c>
      <c r="D38" s="137">
        <v>30000</v>
      </c>
      <c r="E38" s="137">
        <v>30000</v>
      </c>
    </row>
    <row r="39" spans="1:5" s="138" customFormat="1" ht="36">
      <c r="A39" s="204" t="s">
        <v>314</v>
      </c>
      <c r="B39" s="149" t="s">
        <v>231</v>
      </c>
      <c r="C39" s="230">
        <v>0</v>
      </c>
      <c r="D39" s="230">
        <f t="shared" ref="D39:D40" si="3">E39*80%</f>
        <v>16000</v>
      </c>
      <c r="E39" s="137">
        <v>20000</v>
      </c>
    </row>
    <row r="40" spans="1:5" s="138" customFormat="1" ht="36">
      <c r="A40" s="204" t="s">
        <v>315</v>
      </c>
      <c r="B40" s="149" t="s">
        <v>248</v>
      </c>
      <c r="C40" s="230">
        <v>0</v>
      </c>
      <c r="D40" s="230">
        <f t="shared" si="3"/>
        <v>18480</v>
      </c>
      <c r="E40" s="137">
        <v>23100</v>
      </c>
    </row>
    <row r="41" spans="1:5" s="138" customFormat="1" ht="18">
      <c r="A41" s="204" t="s">
        <v>316</v>
      </c>
      <c r="B41" s="149" t="s">
        <v>258</v>
      </c>
      <c r="C41" s="137">
        <v>7000</v>
      </c>
      <c r="D41" s="137">
        <v>7000</v>
      </c>
      <c r="E41" s="137">
        <v>7000</v>
      </c>
    </row>
    <row r="42" spans="1:5" s="138" customFormat="1" ht="18">
      <c r="A42" s="204" t="s">
        <v>317</v>
      </c>
      <c r="B42" s="149" t="s">
        <v>235</v>
      </c>
      <c r="C42" s="129">
        <v>0</v>
      </c>
      <c r="D42" s="129">
        <f t="shared" ref="D42" si="4">E42*90%</f>
        <v>4500</v>
      </c>
      <c r="E42" s="137">
        <v>5000</v>
      </c>
    </row>
    <row r="43" spans="1:5" s="138" customFormat="1" ht="36">
      <c r="A43" s="204" t="s">
        <v>318</v>
      </c>
      <c r="B43" s="149" t="s">
        <v>254</v>
      </c>
      <c r="C43" s="137">
        <v>0</v>
      </c>
      <c r="D43" s="137">
        <v>0</v>
      </c>
      <c r="E43" s="137">
        <v>10000</v>
      </c>
    </row>
    <row r="44" spans="1:5" s="138" customFormat="1" ht="36">
      <c r="A44" s="204" t="s">
        <v>319</v>
      </c>
      <c r="B44" s="149" t="s">
        <v>242</v>
      </c>
      <c r="C44" s="137">
        <v>0</v>
      </c>
      <c r="D44" s="137">
        <v>0</v>
      </c>
      <c r="E44" s="137">
        <v>14000</v>
      </c>
    </row>
    <row r="45" spans="1:5" s="138" customFormat="1" ht="36">
      <c r="A45" s="204" t="s">
        <v>320</v>
      </c>
      <c r="B45" s="149" t="s">
        <v>233</v>
      </c>
      <c r="C45" s="137">
        <v>0</v>
      </c>
      <c r="D45" s="137">
        <v>0</v>
      </c>
      <c r="E45" s="137">
        <v>14000</v>
      </c>
    </row>
    <row r="46" spans="1:5" s="138" customFormat="1" ht="36">
      <c r="A46" s="204" t="s">
        <v>321</v>
      </c>
      <c r="B46" s="143" t="s">
        <v>245</v>
      </c>
      <c r="C46" s="137">
        <v>41000</v>
      </c>
      <c r="D46" s="137">
        <v>41000</v>
      </c>
      <c r="E46" s="137">
        <v>41000</v>
      </c>
    </row>
    <row r="47" spans="1:5" s="138" customFormat="1" ht="36">
      <c r="A47" s="204" t="s">
        <v>322</v>
      </c>
      <c r="B47" s="149" t="s">
        <v>236</v>
      </c>
      <c r="C47" s="137">
        <v>5000</v>
      </c>
      <c r="D47" s="137">
        <v>5000</v>
      </c>
      <c r="E47" s="137">
        <v>5000</v>
      </c>
    </row>
    <row r="48" spans="1:5" s="154" customFormat="1" ht="17.25">
      <c r="A48" s="17">
        <v>3</v>
      </c>
      <c r="B48" s="200" t="s">
        <v>163</v>
      </c>
      <c r="C48" s="14">
        <f>SUM(C50:C52)</f>
        <v>0</v>
      </c>
      <c r="D48" s="14">
        <f t="shared" ref="D48" si="5">SUM(D50:D52)</f>
        <v>50387</v>
      </c>
      <c r="E48" s="14">
        <f>SUM(E50:E52)</f>
        <v>50387</v>
      </c>
    </row>
    <row r="49" spans="1:5" s="154" customFormat="1" ht="17.25">
      <c r="A49" s="145"/>
      <c r="B49" s="7" t="s">
        <v>7</v>
      </c>
      <c r="C49" s="7"/>
      <c r="D49" s="7"/>
      <c r="E49" s="7"/>
    </row>
    <row r="50" spans="1:5" s="138" customFormat="1" ht="54">
      <c r="A50" s="204" t="s">
        <v>324</v>
      </c>
      <c r="B50" s="149" t="s">
        <v>388</v>
      </c>
      <c r="C50" s="137">
        <v>0</v>
      </c>
      <c r="D50" s="137">
        <v>37648</v>
      </c>
      <c r="E50" s="137">
        <v>37648</v>
      </c>
    </row>
    <row r="51" spans="1:5" s="138" customFormat="1" ht="54">
      <c r="A51" s="204" t="s">
        <v>386</v>
      </c>
      <c r="B51" s="149" t="s">
        <v>389</v>
      </c>
      <c r="C51" s="137">
        <v>0</v>
      </c>
      <c r="D51" s="137">
        <v>7162</v>
      </c>
      <c r="E51" s="137">
        <v>7162</v>
      </c>
    </row>
    <row r="52" spans="1:5" s="138" customFormat="1" ht="54">
      <c r="A52" s="204" t="s">
        <v>387</v>
      </c>
      <c r="B52" s="149" t="s">
        <v>390</v>
      </c>
      <c r="C52" s="137">
        <v>0</v>
      </c>
      <c r="D52" s="137">
        <v>5577</v>
      </c>
      <c r="E52" s="137">
        <v>5577</v>
      </c>
    </row>
    <row r="53" spans="1:5" s="238" customFormat="1" ht="34.5">
      <c r="A53" s="127">
        <v>4</v>
      </c>
      <c r="B53" s="203" t="s">
        <v>287</v>
      </c>
      <c r="C53" s="232">
        <f>SUM(C55:C63)</f>
        <v>34700</v>
      </c>
      <c r="D53" s="232">
        <f t="shared" ref="D53:E53" si="6">SUM(D55:D63)</f>
        <v>56603.5</v>
      </c>
      <c r="E53" s="232">
        <f t="shared" si="6"/>
        <v>56903.5</v>
      </c>
    </row>
    <row r="54" spans="1:5" s="238" customFormat="1" ht="17.25">
      <c r="A54" s="234"/>
      <c r="B54" s="235" t="s">
        <v>7</v>
      </c>
      <c r="C54" s="232"/>
      <c r="D54" s="232"/>
      <c r="E54" s="232"/>
    </row>
    <row r="55" spans="1:5" s="138" customFormat="1" ht="54">
      <c r="A55" s="204" t="s">
        <v>325</v>
      </c>
      <c r="B55" s="149" t="s">
        <v>395</v>
      </c>
      <c r="C55" s="129">
        <v>0</v>
      </c>
      <c r="D55" s="129">
        <f>E55*90%</f>
        <v>2700</v>
      </c>
      <c r="E55" s="137">
        <v>3000</v>
      </c>
    </row>
    <row r="56" spans="1:5" s="138" customFormat="1" ht="144">
      <c r="A56" s="204" t="s">
        <v>375</v>
      </c>
      <c r="B56" s="143" t="s">
        <v>396</v>
      </c>
      <c r="C56" s="137">
        <v>13450</v>
      </c>
      <c r="D56" s="137">
        <v>13450</v>
      </c>
      <c r="E56" s="137">
        <v>13450</v>
      </c>
    </row>
    <row r="57" spans="1:5" s="138" customFormat="1" ht="144">
      <c r="A57" s="204" t="s">
        <v>376</v>
      </c>
      <c r="B57" s="143" t="s">
        <v>397</v>
      </c>
      <c r="C57" s="137">
        <v>6250</v>
      </c>
      <c r="D57" s="137">
        <v>6250</v>
      </c>
      <c r="E57" s="137">
        <v>6250</v>
      </c>
    </row>
    <row r="58" spans="1:5" s="138" customFormat="1" ht="126">
      <c r="A58" s="204" t="s">
        <v>377</v>
      </c>
      <c r="B58" s="143" t="s">
        <v>399</v>
      </c>
      <c r="C58" s="137">
        <v>0</v>
      </c>
      <c r="D58" s="137">
        <v>1803.5</v>
      </c>
      <c r="E58" s="137">
        <v>1803.5</v>
      </c>
    </row>
    <row r="59" spans="1:5" s="138" customFormat="1" ht="90">
      <c r="A59" s="204" t="s">
        <v>378</v>
      </c>
      <c r="B59" s="149" t="s">
        <v>400</v>
      </c>
      <c r="C59" s="230">
        <v>0</v>
      </c>
      <c r="D59" s="137">
        <v>11500</v>
      </c>
      <c r="E59" s="137">
        <v>11500</v>
      </c>
    </row>
    <row r="60" spans="1:5" s="138" customFormat="1" ht="72">
      <c r="A60" s="204" t="s">
        <v>393</v>
      </c>
      <c r="B60" s="149" t="s">
        <v>398</v>
      </c>
      <c r="C60" s="137">
        <v>15000</v>
      </c>
      <c r="D60" s="137">
        <v>15000</v>
      </c>
      <c r="E60" s="137">
        <v>15000</v>
      </c>
    </row>
    <row r="61" spans="1:5" s="138" customFormat="1" ht="126">
      <c r="A61" s="204" t="s">
        <v>436</v>
      </c>
      <c r="B61" s="143" t="s">
        <v>433</v>
      </c>
      <c r="C61" s="230">
        <v>0</v>
      </c>
      <c r="D61" s="137">
        <v>1900</v>
      </c>
      <c r="E61" s="137">
        <v>1900</v>
      </c>
    </row>
    <row r="62" spans="1:5" s="138" customFormat="1" ht="126">
      <c r="A62" s="204" t="s">
        <v>437</v>
      </c>
      <c r="B62" s="143" t="s">
        <v>434</v>
      </c>
      <c r="C62" s="230">
        <v>0</v>
      </c>
      <c r="D62" s="137">
        <v>2200</v>
      </c>
      <c r="E62" s="137">
        <v>2200</v>
      </c>
    </row>
    <row r="63" spans="1:5" s="138" customFormat="1" ht="126">
      <c r="A63" s="204" t="s">
        <v>438</v>
      </c>
      <c r="B63" s="143" t="s">
        <v>435</v>
      </c>
      <c r="C63" s="230">
        <v>0</v>
      </c>
      <c r="D63" s="137">
        <v>1800</v>
      </c>
      <c r="E63" s="137">
        <v>1800</v>
      </c>
    </row>
    <row r="64" spans="1:5" s="238" customFormat="1" ht="17.25">
      <c r="A64" s="127">
        <v>5</v>
      </c>
      <c r="B64" s="203" t="s">
        <v>385</v>
      </c>
      <c r="C64" s="232">
        <f>C66</f>
        <v>0</v>
      </c>
      <c r="D64" s="232">
        <f t="shared" ref="D64:E64" si="7">D66</f>
        <v>3307.8</v>
      </c>
      <c r="E64" s="232">
        <f t="shared" si="7"/>
        <v>3307.8</v>
      </c>
    </row>
    <row r="65" spans="1:5" s="238" customFormat="1" ht="17.25">
      <c r="A65" s="234"/>
      <c r="B65" s="235" t="s">
        <v>7</v>
      </c>
      <c r="C65" s="232"/>
      <c r="D65" s="232"/>
      <c r="E65" s="232"/>
    </row>
    <row r="66" spans="1:5" s="138" customFormat="1" ht="108">
      <c r="A66" s="204" t="s">
        <v>379</v>
      </c>
      <c r="B66" s="143" t="s">
        <v>394</v>
      </c>
      <c r="C66" s="137">
        <v>0</v>
      </c>
      <c r="D66" s="137">
        <v>3307.8</v>
      </c>
      <c r="E66" s="137">
        <v>3307.8</v>
      </c>
    </row>
    <row r="67" spans="1:5" ht="17.25">
      <c r="A67" s="17">
        <v>6</v>
      </c>
      <c r="B67" s="14" t="s">
        <v>11</v>
      </c>
      <c r="C67" s="14">
        <v>20000</v>
      </c>
      <c r="D67" s="14">
        <v>20000</v>
      </c>
      <c r="E67" s="14">
        <v>20000</v>
      </c>
    </row>
  </sheetData>
  <mergeCells count="4">
    <mergeCell ref="A4:E4"/>
    <mergeCell ref="A6:E6"/>
    <mergeCell ref="A1:E1"/>
    <mergeCell ref="A2:E2"/>
  </mergeCells>
  <pageMargins left="0.23622047244094491" right="0.23622047244094491" top="0.19685039370078741" bottom="0.19685039370078741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0:G12"/>
  <sheetViews>
    <sheetView workbookViewId="0">
      <selection activeCell="G12" sqref="G12"/>
    </sheetView>
  </sheetViews>
  <sheetFormatPr defaultRowHeight="15"/>
  <cols>
    <col min="1" max="1" width="9.140625" style="10"/>
    <col min="2" max="2" width="9.140625" style="150"/>
    <col min="3" max="6" width="9.140625" style="10"/>
    <col min="7" max="7" width="9" style="10" bestFit="1" customWidth="1"/>
    <col min="8" max="16384" width="9.140625" style="10"/>
  </cols>
  <sheetData>
    <row r="10" spans="5:7">
      <c r="E10" s="10" t="e">
        <f>Aragatsotn!C8+Ararat!C8+Armavir!C7+#REF!+#REF!+#REF!+#REF!+#REF!+#REF!+Tavush!C8</f>
        <v>#REF!</v>
      </c>
      <c r="F10" s="10" t="e">
        <f>Aragatsotn!D8+Ararat!D8+Armavir!D7+#REF!+#REF!+#REF!+#REF!+#REF!+#REF!+Tavush!D8</f>
        <v>#REF!</v>
      </c>
      <c r="G10" s="10" t="e">
        <f>Aragatsotn!E8+Ararat!E8+Armavir!E7+#REF!+#REF!+#REF!+#REF!+#REF!+#REF!+Tavush!E8</f>
        <v>#REF!</v>
      </c>
    </row>
    <row r="11" spans="5:7">
      <c r="E11" s="165" t="e">
        <f>E10/G10%</f>
        <v>#REF!</v>
      </c>
      <c r="F11" s="165" t="e">
        <f>F10/G10%</f>
        <v>#REF!</v>
      </c>
      <c r="G11" s="10">
        <v>100</v>
      </c>
    </row>
    <row r="12" spans="5:7">
      <c r="E12" s="165" t="e">
        <f>E11/G11%</f>
        <v>#REF!</v>
      </c>
      <c r="F12" s="165" t="e">
        <f>F11-E11</f>
        <v>#REF!</v>
      </c>
      <c r="G12" s="165" t="e">
        <f>G11-F11</f>
        <v>#REF!</v>
      </c>
    </row>
  </sheetData>
  <pageMargins left="0.23622047244094491" right="0.23622047244094491" top="0.19685039370078741" bottom="0.19685039370078741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2"/>
  <sheetViews>
    <sheetView workbookViewId="0">
      <selection activeCell="S191" sqref="S191"/>
    </sheetView>
  </sheetViews>
  <sheetFormatPr defaultRowHeight="16.5"/>
  <cols>
    <col min="1" max="1" width="17.140625" style="43" customWidth="1"/>
    <col min="2" max="2" width="15.140625" style="43" customWidth="1"/>
    <col min="3" max="3" width="21.7109375" style="43" customWidth="1"/>
    <col min="4" max="4" width="14.7109375" style="43" customWidth="1"/>
    <col min="5" max="5" width="18.140625" style="43" customWidth="1"/>
    <col min="6" max="6" width="6.42578125" style="43" bestFit="1" customWidth="1"/>
    <col min="7" max="7" width="10.7109375" style="43" bestFit="1" customWidth="1"/>
    <col min="8" max="8" width="11.28515625" style="43" bestFit="1" customWidth="1"/>
    <col min="9" max="9" width="11.42578125" style="43" bestFit="1" customWidth="1"/>
    <col min="10" max="10" width="9.140625" style="43"/>
    <col min="11" max="11" width="10" style="43" bestFit="1" customWidth="1"/>
    <col min="12" max="12" width="9.5703125" style="43" bestFit="1" customWidth="1"/>
    <col min="13" max="256" width="9.140625" style="43"/>
    <col min="257" max="257" width="17.140625" style="43" customWidth="1"/>
    <col min="258" max="258" width="15.140625" style="43" customWidth="1"/>
    <col min="259" max="259" width="21.7109375" style="43" customWidth="1"/>
    <col min="260" max="260" width="14.7109375" style="43" customWidth="1"/>
    <col min="261" max="261" width="18.140625" style="43" customWidth="1"/>
    <col min="262" max="262" width="17.5703125" style="43" customWidth="1"/>
    <col min="263" max="263" width="14.85546875" style="43" customWidth="1"/>
    <col min="264" max="264" width="13.42578125" style="43" customWidth="1"/>
    <col min="265" max="265" width="20.5703125" style="43" customWidth="1"/>
    <col min="266" max="266" width="9.140625" style="43"/>
    <col min="267" max="267" width="9.42578125" style="43" bestFit="1" customWidth="1"/>
    <col min="268" max="268" width="9.5703125" style="43" bestFit="1" customWidth="1"/>
    <col min="269" max="512" width="9.140625" style="43"/>
    <col min="513" max="513" width="17.140625" style="43" customWidth="1"/>
    <col min="514" max="514" width="15.140625" style="43" customWidth="1"/>
    <col min="515" max="515" width="21.7109375" style="43" customWidth="1"/>
    <col min="516" max="516" width="14.7109375" style="43" customWidth="1"/>
    <col min="517" max="517" width="18.140625" style="43" customWidth="1"/>
    <col min="518" max="518" width="17.5703125" style="43" customWidth="1"/>
    <col min="519" max="519" width="14.85546875" style="43" customWidth="1"/>
    <col min="520" max="520" width="13.42578125" style="43" customWidth="1"/>
    <col min="521" max="521" width="20.5703125" style="43" customWidth="1"/>
    <col min="522" max="522" width="9.140625" style="43"/>
    <col min="523" max="523" width="9.42578125" style="43" bestFit="1" customWidth="1"/>
    <col min="524" max="524" width="9.5703125" style="43" bestFit="1" customWidth="1"/>
    <col min="525" max="768" width="9.140625" style="43"/>
    <col min="769" max="769" width="17.140625" style="43" customWidth="1"/>
    <col min="770" max="770" width="15.140625" style="43" customWidth="1"/>
    <col min="771" max="771" width="21.7109375" style="43" customWidth="1"/>
    <col min="772" max="772" width="14.7109375" style="43" customWidth="1"/>
    <col min="773" max="773" width="18.140625" style="43" customWidth="1"/>
    <col min="774" max="774" width="17.5703125" style="43" customWidth="1"/>
    <col min="775" max="775" width="14.85546875" style="43" customWidth="1"/>
    <col min="776" max="776" width="13.42578125" style="43" customWidth="1"/>
    <col min="777" max="777" width="20.5703125" style="43" customWidth="1"/>
    <col min="778" max="778" width="9.140625" style="43"/>
    <col min="779" max="779" width="9.42578125" style="43" bestFit="1" customWidth="1"/>
    <col min="780" max="780" width="9.5703125" style="43" bestFit="1" customWidth="1"/>
    <col min="781" max="1024" width="9.140625" style="43"/>
    <col min="1025" max="1025" width="17.140625" style="43" customWidth="1"/>
    <col min="1026" max="1026" width="15.140625" style="43" customWidth="1"/>
    <col min="1027" max="1027" width="21.7109375" style="43" customWidth="1"/>
    <col min="1028" max="1028" width="14.7109375" style="43" customWidth="1"/>
    <col min="1029" max="1029" width="18.140625" style="43" customWidth="1"/>
    <col min="1030" max="1030" width="17.5703125" style="43" customWidth="1"/>
    <col min="1031" max="1031" width="14.85546875" style="43" customWidth="1"/>
    <col min="1032" max="1032" width="13.42578125" style="43" customWidth="1"/>
    <col min="1033" max="1033" width="20.5703125" style="43" customWidth="1"/>
    <col min="1034" max="1034" width="9.140625" style="43"/>
    <col min="1035" max="1035" width="9.42578125" style="43" bestFit="1" customWidth="1"/>
    <col min="1036" max="1036" width="9.5703125" style="43" bestFit="1" customWidth="1"/>
    <col min="1037" max="1280" width="9.140625" style="43"/>
    <col min="1281" max="1281" width="17.140625" style="43" customWidth="1"/>
    <col min="1282" max="1282" width="15.140625" style="43" customWidth="1"/>
    <col min="1283" max="1283" width="21.7109375" style="43" customWidth="1"/>
    <col min="1284" max="1284" width="14.7109375" style="43" customWidth="1"/>
    <col min="1285" max="1285" width="18.140625" style="43" customWidth="1"/>
    <col min="1286" max="1286" width="17.5703125" style="43" customWidth="1"/>
    <col min="1287" max="1287" width="14.85546875" style="43" customWidth="1"/>
    <col min="1288" max="1288" width="13.42578125" style="43" customWidth="1"/>
    <col min="1289" max="1289" width="20.5703125" style="43" customWidth="1"/>
    <col min="1290" max="1290" width="9.140625" style="43"/>
    <col min="1291" max="1291" width="9.42578125" style="43" bestFit="1" customWidth="1"/>
    <col min="1292" max="1292" width="9.5703125" style="43" bestFit="1" customWidth="1"/>
    <col min="1293" max="1536" width="9.140625" style="43"/>
    <col min="1537" max="1537" width="17.140625" style="43" customWidth="1"/>
    <col min="1538" max="1538" width="15.140625" style="43" customWidth="1"/>
    <col min="1539" max="1539" width="21.7109375" style="43" customWidth="1"/>
    <col min="1540" max="1540" width="14.7109375" style="43" customWidth="1"/>
    <col min="1541" max="1541" width="18.140625" style="43" customWidth="1"/>
    <col min="1542" max="1542" width="17.5703125" style="43" customWidth="1"/>
    <col min="1543" max="1543" width="14.85546875" style="43" customWidth="1"/>
    <col min="1544" max="1544" width="13.42578125" style="43" customWidth="1"/>
    <col min="1545" max="1545" width="20.5703125" style="43" customWidth="1"/>
    <col min="1546" max="1546" width="9.140625" style="43"/>
    <col min="1547" max="1547" width="9.42578125" style="43" bestFit="1" customWidth="1"/>
    <col min="1548" max="1548" width="9.5703125" style="43" bestFit="1" customWidth="1"/>
    <col min="1549" max="1792" width="9.140625" style="43"/>
    <col min="1793" max="1793" width="17.140625" style="43" customWidth="1"/>
    <col min="1794" max="1794" width="15.140625" style="43" customWidth="1"/>
    <col min="1795" max="1795" width="21.7109375" style="43" customWidth="1"/>
    <col min="1796" max="1796" width="14.7109375" style="43" customWidth="1"/>
    <col min="1797" max="1797" width="18.140625" style="43" customWidth="1"/>
    <col min="1798" max="1798" width="17.5703125" style="43" customWidth="1"/>
    <col min="1799" max="1799" width="14.85546875" style="43" customWidth="1"/>
    <col min="1800" max="1800" width="13.42578125" style="43" customWidth="1"/>
    <col min="1801" max="1801" width="20.5703125" style="43" customWidth="1"/>
    <col min="1802" max="1802" width="9.140625" style="43"/>
    <col min="1803" max="1803" width="9.42578125" style="43" bestFit="1" customWidth="1"/>
    <col min="1804" max="1804" width="9.5703125" style="43" bestFit="1" customWidth="1"/>
    <col min="1805" max="2048" width="9.140625" style="43"/>
    <col min="2049" max="2049" width="17.140625" style="43" customWidth="1"/>
    <col min="2050" max="2050" width="15.140625" style="43" customWidth="1"/>
    <col min="2051" max="2051" width="21.7109375" style="43" customWidth="1"/>
    <col min="2052" max="2052" width="14.7109375" style="43" customWidth="1"/>
    <col min="2053" max="2053" width="18.140625" style="43" customWidth="1"/>
    <col min="2054" max="2054" width="17.5703125" style="43" customWidth="1"/>
    <col min="2055" max="2055" width="14.85546875" style="43" customWidth="1"/>
    <col min="2056" max="2056" width="13.42578125" style="43" customWidth="1"/>
    <col min="2057" max="2057" width="20.5703125" style="43" customWidth="1"/>
    <col min="2058" max="2058" width="9.140625" style="43"/>
    <col min="2059" max="2059" width="9.42578125" style="43" bestFit="1" customWidth="1"/>
    <col min="2060" max="2060" width="9.5703125" style="43" bestFit="1" customWidth="1"/>
    <col min="2061" max="2304" width="9.140625" style="43"/>
    <col min="2305" max="2305" width="17.140625" style="43" customWidth="1"/>
    <col min="2306" max="2306" width="15.140625" style="43" customWidth="1"/>
    <col min="2307" max="2307" width="21.7109375" style="43" customWidth="1"/>
    <col min="2308" max="2308" width="14.7109375" style="43" customWidth="1"/>
    <col min="2309" max="2309" width="18.140625" style="43" customWidth="1"/>
    <col min="2310" max="2310" width="17.5703125" style="43" customWidth="1"/>
    <col min="2311" max="2311" width="14.85546875" style="43" customWidth="1"/>
    <col min="2312" max="2312" width="13.42578125" style="43" customWidth="1"/>
    <col min="2313" max="2313" width="20.5703125" style="43" customWidth="1"/>
    <col min="2314" max="2314" width="9.140625" style="43"/>
    <col min="2315" max="2315" width="9.42578125" style="43" bestFit="1" customWidth="1"/>
    <col min="2316" max="2316" width="9.5703125" style="43" bestFit="1" customWidth="1"/>
    <col min="2317" max="2560" width="9.140625" style="43"/>
    <col min="2561" max="2561" width="17.140625" style="43" customWidth="1"/>
    <col min="2562" max="2562" width="15.140625" style="43" customWidth="1"/>
    <col min="2563" max="2563" width="21.7109375" style="43" customWidth="1"/>
    <col min="2564" max="2564" width="14.7109375" style="43" customWidth="1"/>
    <col min="2565" max="2565" width="18.140625" style="43" customWidth="1"/>
    <col min="2566" max="2566" width="17.5703125" style="43" customWidth="1"/>
    <col min="2567" max="2567" width="14.85546875" style="43" customWidth="1"/>
    <col min="2568" max="2568" width="13.42578125" style="43" customWidth="1"/>
    <col min="2569" max="2569" width="20.5703125" style="43" customWidth="1"/>
    <col min="2570" max="2570" width="9.140625" style="43"/>
    <col min="2571" max="2571" width="9.42578125" style="43" bestFit="1" customWidth="1"/>
    <col min="2572" max="2572" width="9.5703125" style="43" bestFit="1" customWidth="1"/>
    <col min="2573" max="2816" width="9.140625" style="43"/>
    <col min="2817" max="2817" width="17.140625" style="43" customWidth="1"/>
    <col min="2818" max="2818" width="15.140625" style="43" customWidth="1"/>
    <col min="2819" max="2819" width="21.7109375" style="43" customWidth="1"/>
    <col min="2820" max="2820" width="14.7109375" style="43" customWidth="1"/>
    <col min="2821" max="2821" width="18.140625" style="43" customWidth="1"/>
    <col min="2822" max="2822" width="17.5703125" style="43" customWidth="1"/>
    <col min="2823" max="2823" width="14.85546875" style="43" customWidth="1"/>
    <col min="2824" max="2824" width="13.42578125" style="43" customWidth="1"/>
    <col min="2825" max="2825" width="20.5703125" style="43" customWidth="1"/>
    <col min="2826" max="2826" width="9.140625" style="43"/>
    <col min="2827" max="2827" width="9.42578125" style="43" bestFit="1" customWidth="1"/>
    <col min="2828" max="2828" width="9.5703125" style="43" bestFit="1" customWidth="1"/>
    <col min="2829" max="3072" width="9.140625" style="43"/>
    <col min="3073" max="3073" width="17.140625" style="43" customWidth="1"/>
    <col min="3074" max="3074" width="15.140625" style="43" customWidth="1"/>
    <col min="3075" max="3075" width="21.7109375" style="43" customWidth="1"/>
    <col min="3076" max="3076" width="14.7109375" style="43" customWidth="1"/>
    <col min="3077" max="3077" width="18.140625" style="43" customWidth="1"/>
    <col min="3078" max="3078" width="17.5703125" style="43" customWidth="1"/>
    <col min="3079" max="3079" width="14.85546875" style="43" customWidth="1"/>
    <col min="3080" max="3080" width="13.42578125" style="43" customWidth="1"/>
    <col min="3081" max="3081" width="20.5703125" style="43" customWidth="1"/>
    <col min="3082" max="3082" width="9.140625" style="43"/>
    <col min="3083" max="3083" width="9.42578125" style="43" bestFit="1" customWidth="1"/>
    <col min="3084" max="3084" width="9.5703125" style="43" bestFit="1" customWidth="1"/>
    <col min="3085" max="3328" width="9.140625" style="43"/>
    <col min="3329" max="3329" width="17.140625" style="43" customWidth="1"/>
    <col min="3330" max="3330" width="15.140625" style="43" customWidth="1"/>
    <col min="3331" max="3331" width="21.7109375" style="43" customWidth="1"/>
    <col min="3332" max="3332" width="14.7109375" style="43" customWidth="1"/>
    <col min="3333" max="3333" width="18.140625" style="43" customWidth="1"/>
    <col min="3334" max="3334" width="17.5703125" style="43" customWidth="1"/>
    <col min="3335" max="3335" width="14.85546875" style="43" customWidth="1"/>
    <col min="3336" max="3336" width="13.42578125" style="43" customWidth="1"/>
    <col min="3337" max="3337" width="20.5703125" style="43" customWidth="1"/>
    <col min="3338" max="3338" width="9.140625" style="43"/>
    <col min="3339" max="3339" width="9.42578125" style="43" bestFit="1" customWidth="1"/>
    <col min="3340" max="3340" width="9.5703125" style="43" bestFit="1" customWidth="1"/>
    <col min="3341" max="3584" width="9.140625" style="43"/>
    <col min="3585" max="3585" width="17.140625" style="43" customWidth="1"/>
    <col min="3586" max="3586" width="15.140625" style="43" customWidth="1"/>
    <col min="3587" max="3587" width="21.7109375" style="43" customWidth="1"/>
    <col min="3588" max="3588" width="14.7109375" style="43" customWidth="1"/>
    <col min="3589" max="3589" width="18.140625" style="43" customWidth="1"/>
    <col min="3590" max="3590" width="17.5703125" style="43" customWidth="1"/>
    <col min="3591" max="3591" width="14.85546875" style="43" customWidth="1"/>
    <col min="3592" max="3592" width="13.42578125" style="43" customWidth="1"/>
    <col min="3593" max="3593" width="20.5703125" style="43" customWidth="1"/>
    <col min="3594" max="3594" width="9.140625" style="43"/>
    <col min="3595" max="3595" width="9.42578125" style="43" bestFit="1" customWidth="1"/>
    <col min="3596" max="3596" width="9.5703125" style="43" bestFit="1" customWidth="1"/>
    <col min="3597" max="3840" width="9.140625" style="43"/>
    <col min="3841" max="3841" width="17.140625" style="43" customWidth="1"/>
    <col min="3842" max="3842" width="15.140625" style="43" customWidth="1"/>
    <col min="3843" max="3843" width="21.7109375" style="43" customWidth="1"/>
    <col min="3844" max="3844" width="14.7109375" style="43" customWidth="1"/>
    <col min="3845" max="3845" width="18.140625" style="43" customWidth="1"/>
    <col min="3846" max="3846" width="17.5703125" style="43" customWidth="1"/>
    <col min="3847" max="3847" width="14.85546875" style="43" customWidth="1"/>
    <col min="3848" max="3848" width="13.42578125" style="43" customWidth="1"/>
    <col min="3849" max="3849" width="20.5703125" style="43" customWidth="1"/>
    <col min="3850" max="3850" width="9.140625" style="43"/>
    <col min="3851" max="3851" width="9.42578125" style="43" bestFit="1" customWidth="1"/>
    <col min="3852" max="3852" width="9.5703125" style="43" bestFit="1" customWidth="1"/>
    <col min="3853" max="4096" width="9.140625" style="43"/>
    <col min="4097" max="4097" width="17.140625" style="43" customWidth="1"/>
    <col min="4098" max="4098" width="15.140625" style="43" customWidth="1"/>
    <col min="4099" max="4099" width="21.7109375" style="43" customWidth="1"/>
    <col min="4100" max="4100" width="14.7109375" style="43" customWidth="1"/>
    <col min="4101" max="4101" width="18.140625" style="43" customWidth="1"/>
    <col min="4102" max="4102" width="17.5703125" style="43" customWidth="1"/>
    <col min="4103" max="4103" width="14.85546875" style="43" customWidth="1"/>
    <col min="4104" max="4104" width="13.42578125" style="43" customWidth="1"/>
    <col min="4105" max="4105" width="20.5703125" style="43" customWidth="1"/>
    <col min="4106" max="4106" width="9.140625" style="43"/>
    <col min="4107" max="4107" width="9.42578125" style="43" bestFit="1" customWidth="1"/>
    <col min="4108" max="4108" width="9.5703125" style="43" bestFit="1" customWidth="1"/>
    <col min="4109" max="4352" width="9.140625" style="43"/>
    <col min="4353" max="4353" width="17.140625" style="43" customWidth="1"/>
    <col min="4354" max="4354" width="15.140625" style="43" customWidth="1"/>
    <col min="4355" max="4355" width="21.7109375" style="43" customWidth="1"/>
    <col min="4356" max="4356" width="14.7109375" style="43" customWidth="1"/>
    <col min="4357" max="4357" width="18.140625" style="43" customWidth="1"/>
    <col min="4358" max="4358" width="17.5703125" style="43" customWidth="1"/>
    <col min="4359" max="4359" width="14.85546875" style="43" customWidth="1"/>
    <col min="4360" max="4360" width="13.42578125" style="43" customWidth="1"/>
    <col min="4361" max="4361" width="20.5703125" style="43" customWidth="1"/>
    <col min="4362" max="4362" width="9.140625" style="43"/>
    <col min="4363" max="4363" width="9.42578125" style="43" bestFit="1" customWidth="1"/>
    <col min="4364" max="4364" width="9.5703125" style="43" bestFit="1" customWidth="1"/>
    <col min="4365" max="4608" width="9.140625" style="43"/>
    <col min="4609" max="4609" width="17.140625" style="43" customWidth="1"/>
    <col min="4610" max="4610" width="15.140625" style="43" customWidth="1"/>
    <col min="4611" max="4611" width="21.7109375" style="43" customWidth="1"/>
    <col min="4612" max="4612" width="14.7109375" style="43" customWidth="1"/>
    <col min="4613" max="4613" width="18.140625" style="43" customWidth="1"/>
    <col min="4614" max="4614" width="17.5703125" style="43" customWidth="1"/>
    <col min="4615" max="4615" width="14.85546875" style="43" customWidth="1"/>
    <col min="4616" max="4616" width="13.42578125" style="43" customWidth="1"/>
    <col min="4617" max="4617" width="20.5703125" style="43" customWidth="1"/>
    <col min="4618" max="4618" width="9.140625" style="43"/>
    <col min="4619" max="4619" width="9.42578125" style="43" bestFit="1" customWidth="1"/>
    <col min="4620" max="4620" width="9.5703125" style="43" bestFit="1" customWidth="1"/>
    <col min="4621" max="4864" width="9.140625" style="43"/>
    <col min="4865" max="4865" width="17.140625" style="43" customWidth="1"/>
    <col min="4866" max="4866" width="15.140625" style="43" customWidth="1"/>
    <col min="4867" max="4867" width="21.7109375" style="43" customWidth="1"/>
    <col min="4868" max="4868" width="14.7109375" style="43" customWidth="1"/>
    <col min="4869" max="4869" width="18.140625" style="43" customWidth="1"/>
    <col min="4870" max="4870" width="17.5703125" style="43" customWidth="1"/>
    <col min="4871" max="4871" width="14.85546875" style="43" customWidth="1"/>
    <col min="4872" max="4872" width="13.42578125" style="43" customWidth="1"/>
    <col min="4873" max="4873" width="20.5703125" style="43" customWidth="1"/>
    <col min="4874" max="4874" width="9.140625" style="43"/>
    <col min="4875" max="4875" width="9.42578125" style="43" bestFit="1" customWidth="1"/>
    <col min="4876" max="4876" width="9.5703125" style="43" bestFit="1" customWidth="1"/>
    <col min="4877" max="5120" width="9.140625" style="43"/>
    <col min="5121" max="5121" width="17.140625" style="43" customWidth="1"/>
    <col min="5122" max="5122" width="15.140625" style="43" customWidth="1"/>
    <col min="5123" max="5123" width="21.7109375" style="43" customWidth="1"/>
    <col min="5124" max="5124" width="14.7109375" style="43" customWidth="1"/>
    <col min="5125" max="5125" width="18.140625" style="43" customWidth="1"/>
    <col min="5126" max="5126" width="17.5703125" style="43" customWidth="1"/>
    <col min="5127" max="5127" width="14.85546875" style="43" customWidth="1"/>
    <col min="5128" max="5128" width="13.42578125" style="43" customWidth="1"/>
    <col min="5129" max="5129" width="20.5703125" style="43" customWidth="1"/>
    <col min="5130" max="5130" width="9.140625" style="43"/>
    <col min="5131" max="5131" width="9.42578125" style="43" bestFit="1" customWidth="1"/>
    <col min="5132" max="5132" width="9.5703125" style="43" bestFit="1" customWidth="1"/>
    <col min="5133" max="5376" width="9.140625" style="43"/>
    <col min="5377" max="5377" width="17.140625" style="43" customWidth="1"/>
    <col min="5378" max="5378" width="15.140625" style="43" customWidth="1"/>
    <col min="5379" max="5379" width="21.7109375" style="43" customWidth="1"/>
    <col min="5380" max="5380" width="14.7109375" style="43" customWidth="1"/>
    <col min="5381" max="5381" width="18.140625" style="43" customWidth="1"/>
    <col min="5382" max="5382" width="17.5703125" style="43" customWidth="1"/>
    <col min="5383" max="5383" width="14.85546875" style="43" customWidth="1"/>
    <col min="5384" max="5384" width="13.42578125" style="43" customWidth="1"/>
    <col min="5385" max="5385" width="20.5703125" style="43" customWidth="1"/>
    <col min="5386" max="5386" width="9.140625" style="43"/>
    <col min="5387" max="5387" width="9.42578125" style="43" bestFit="1" customWidth="1"/>
    <col min="5388" max="5388" width="9.5703125" style="43" bestFit="1" customWidth="1"/>
    <col min="5389" max="5632" width="9.140625" style="43"/>
    <col min="5633" max="5633" width="17.140625" style="43" customWidth="1"/>
    <col min="5634" max="5634" width="15.140625" style="43" customWidth="1"/>
    <col min="5635" max="5635" width="21.7109375" style="43" customWidth="1"/>
    <col min="5636" max="5636" width="14.7109375" style="43" customWidth="1"/>
    <col min="5637" max="5637" width="18.140625" style="43" customWidth="1"/>
    <col min="5638" max="5638" width="17.5703125" style="43" customWidth="1"/>
    <col min="5639" max="5639" width="14.85546875" style="43" customWidth="1"/>
    <col min="5640" max="5640" width="13.42578125" style="43" customWidth="1"/>
    <col min="5641" max="5641" width="20.5703125" style="43" customWidth="1"/>
    <col min="5642" max="5642" width="9.140625" style="43"/>
    <col min="5643" max="5643" width="9.42578125" style="43" bestFit="1" customWidth="1"/>
    <col min="5644" max="5644" width="9.5703125" style="43" bestFit="1" customWidth="1"/>
    <col min="5645" max="5888" width="9.140625" style="43"/>
    <col min="5889" max="5889" width="17.140625" style="43" customWidth="1"/>
    <col min="5890" max="5890" width="15.140625" style="43" customWidth="1"/>
    <col min="5891" max="5891" width="21.7109375" style="43" customWidth="1"/>
    <col min="5892" max="5892" width="14.7109375" style="43" customWidth="1"/>
    <col min="5893" max="5893" width="18.140625" style="43" customWidth="1"/>
    <col min="5894" max="5894" width="17.5703125" style="43" customWidth="1"/>
    <col min="5895" max="5895" width="14.85546875" style="43" customWidth="1"/>
    <col min="5896" max="5896" width="13.42578125" style="43" customWidth="1"/>
    <col min="5897" max="5897" width="20.5703125" style="43" customWidth="1"/>
    <col min="5898" max="5898" width="9.140625" style="43"/>
    <col min="5899" max="5899" width="9.42578125" style="43" bestFit="1" customWidth="1"/>
    <col min="5900" max="5900" width="9.5703125" style="43" bestFit="1" customWidth="1"/>
    <col min="5901" max="6144" width="9.140625" style="43"/>
    <col min="6145" max="6145" width="17.140625" style="43" customWidth="1"/>
    <col min="6146" max="6146" width="15.140625" style="43" customWidth="1"/>
    <col min="6147" max="6147" width="21.7109375" style="43" customWidth="1"/>
    <col min="6148" max="6148" width="14.7109375" style="43" customWidth="1"/>
    <col min="6149" max="6149" width="18.140625" style="43" customWidth="1"/>
    <col min="6150" max="6150" width="17.5703125" style="43" customWidth="1"/>
    <col min="6151" max="6151" width="14.85546875" style="43" customWidth="1"/>
    <col min="6152" max="6152" width="13.42578125" style="43" customWidth="1"/>
    <col min="6153" max="6153" width="20.5703125" style="43" customWidth="1"/>
    <col min="6154" max="6154" width="9.140625" style="43"/>
    <col min="6155" max="6155" width="9.42578125" style="43" bestFit="1" customWidth="1"/>
    <col min="6156" max="6156" width="9.5703125" style="43" bestFit="1" customWidth="1"/>
    <col min="6157" max="6400" width="9.140625" style="43"/>
    <col min="6401" max="6401" width="17.140625" style="43" customWidth="1"/>
    <col min="6402" max="6402" width="15.140625" style="43" customWidth="1"/>
    <col min="6403" max="6403" width="21.7109375" style="43" customWidth="1"/>
    <col min="6404" max="6404" width="14.7109375" style="43" customWidth="1"/>
    <col min="6405" max="6405" width="18.140625" style="43" customWidth="1"/>
    <col min="6406" max="6406" width="17.5703125" style="43" customWidth="1"/>
    <col min="6407" max="6407" width="14.85546875" style="43" customWidth="1"/>
    <col min="6408" max="6408" width="13.42578125" style="43" customWidth="1"/>
    <col min="6409" max="6409" width="20.5703125" style="43" customWidth="1"/>
    <col min="6410" max="6410" width="9.140625" style="43"/>
    <col min="6411" max="6411" width="9.42578125" style="43" bestFit="1" customWidth="1"/>
    <col min="6412" max="6412" width="9.5703125" style="43" bestFit="1" customWidth="1"/>
    <col min="6413" max="6656" width="9.140625" style="43"/>
    <col min="6657" max="6657" width="17.140625" style="43" customWidth="1"/>
    <col min="6658" max="6658" width="15.140625" style="43" customWidth="1"/>
    <col min="6659" max="6659" width="21.7109375" style="43" customWidth="1"/>
    <col min="6660" max="6660" width="14.7109375" style="43" customWidth="1"/>
    <col min="6661" max="6661" width="18.140625" style="43" customWidth="1"/>
    <col min="6662" max="6662" width="17.5703125" style="43" customWidth="1"/>
    <col min="6663" max="6663" width="14.85546875" style="43" customWidth="1"/>
    <col min="6664" max="6664" width="13.42578125" style="43" customWidth="1"/>
    <col min="6665" max="6665" width="20.5703125" style="43" customWidth="1"/>
    <col min="6666" max="6666" width="9.140625" style="43"/>
    <col min="6667" max="6667" width="9.42578125" style="43" bestFit="1" customWidth="1"/>
    <col min="6668" max="6668" width="9.5703125" style="43" bestFit="1" customWidth="1"/>
    <col min="6669" max="6912" width="9.140625" style="43"/>
    <col min="6913" max="6913" width="17.140625" style="43" customWidth="1"/>
    <col min="6914" max="6914" width="15.140625" style="43" customWidth="1"/>
    <col min="6915" max="6915" width="21.7109375" style="43" customWidth="1"/>
    <col min="6916" max="6916" width="14.7109375" style="43" customWidth="1"/>
    <col min="6917" max="6917" width="18.140625" style="43" customWidth="1"/>
    <col min="6918" max="6918" width="17.5703125" style="43" customWidth="1"/>
    <col min="6919" max="6919" width="14.85546875" style="43" customWidth="1"/>
    <col min="6920" max="6920" width="13.42578125" style="43" customWidth="1"/>
    <col min="6921" max="6921" width="20.5703125" style="43" customWidth="1"/>
    <col min="6922" max="6922" width="9.140625" style="43"/>
    <col min="6923" max="6923" width="9.42578125" style="43" bestFit="1" customWidth="1"/>
    <col min="6924" max="6924" width="9.5703125" style="43" bestFit="1" customWidth="1"/>
    <col min="6925" max="7168" width="9.140625" style="43"/>
    <col min="7169" max="7169" width="17.140625" style="43" customWidth="1"/>
    <col min="7170" max="7170" width="15.140625" style="43" customWidth="1"/>
    <col min="7171" max="7171" width="21.7109375" style="43" customWidth="1"/>
    <col min="7172" max="7172" width="14.7109375" style="43" customWidth="1"/>
    <col min="7173" max="7173" width="18.140625" style="43" customWidth="1"/>
    <col min="7174" max="7174" width="17.5703125" style="43" customWidth="1"/>
    <col min="7175" max="7175" width="14.85546875" style="43" customWidth="1"/>
    <col min="7176" max="7176" width="13.42578125" style="43" customWidth="1"/>
    <col min="7177" max="7177" width="20.5703125" style="43" customWidth="1"/>
    <col min="7178" max="7178" width="9.140625" style="43"/>
    <col min="7179" max="7179" width="9.42578125" style="43" bestFit="1" customWidth="1"/>
    <col min="7180" max="7180" width="9.5703125" style="43" bestFit="1" customWidth="1"/>
    <col min="7181" max="7424" width="9.140625" style="43"/>
    <col min="7425" max="7425" width="17.140625" style="43" customWidth="1"/>
    <col min="7426" max="7426" width="15.140625" style="43" customWidth="1"/>
    <col min="7427" max="7427" width="21.7109375" style="43" customWidth="1"/>
    <col min="7428" max="7428" width="14.7109375" style="43" customWidth="1"/>
    <col min="7429" max="7429" width="18.140625" style="43" customWidth="1"/>
    <col min="7430" max="7430" width="17.5703125" style="43" customWidth="1"/>
    <col min="7431" max="7431" width="14.85546875" style="43" customWidth="1"/>
    <col min="7432" max="7432" width="13.42578125" style="43" customWidth="1"/>
    <col min="7433" max="7433" width="20.5703125" style="43" customWidth="1"/>
    <col min="7434" max="7434" width="9.140625" style="43"/>
    <col min="7435" max="7435" width="9.42578125" style="43" bestFit="1" customWidth="1"/>
    <col min="7436" max="7436" width="9.5703125" style="43" bestFit="1" customWidth="1"/>
    <col min="7437" max="7680" width="9.140625" style="43"/>
    <col min="7681" max="7681" width="17.140625" style="43" customWidth="1"/>
    <col min="7682" max="7682" width="15.140625" style="43" customWidth="1"/>
    <col min="7683" max="7683" width="21.7109375" style="43" customWidth="1"/>
    <col min="7684" max="7684" width="14.7109375" style="43" customWidth="1"/>
    <col min="7685" max="7685" width="18.140625" style="43" customWidth="1"/>
    <col min="7686" max="7686" width="17.5703125" style="43" customWidth="1"/>
    <col min="7687" max="7687" width="14.85546875" style="43" customWidth="1"/>
    <col min="7688" max="7688" width="13.42578125" style="43" customWidth="1"/>
    <col min="7689" max="7689" width="20.5703125" style="43" customWidth="1"/>
    <col min="7690" max="7690" width="9.140625" style="43"/>
    <col min="7691" max="7691" width="9.42578125" style="43" bestFit="1" customWidth="1"/>
    <col min="7692" max="7692" width="9.5703125" style="43" bestFit="1" customWidth="1"/>
    <col min="7693" max="7936" width="9.140625" style="43"/>
    <col min="7937" max="7937" width="17.140625" style="43" customWidth="1"/>
    <col min="7938" max="7938" width="15.140625" style="43" customWidth="1"/>
    <col min="7939" max="7939" width="21.7109375" style="43" customWidth="1"/>
    <col min="7940" max="7940" width="14.7109375" style="43" customWidth="1"/>
    <col min="7941" max="7941" width="18.140625" style="43" customWidth="1"/>
    <col min="7942" max="7942" width="17.5703125" style="43" customWidth="1"/>
    <col min="7943" max="7943" width="14.85546875" style="43" customWidth="1"/>
    <col min="7944" max="7944" width="13.42578125" style="43" customWidth="1"/>
    <col min="7945" max="7945" width="20.5703125" style="43" customWidth="1"/>
    <col min="7946" max="7946" width="9.140625" style="43"/>
    <col min="7947" max="7947" width="9.42578125" style="43" bestFit="1" customWidth="1"/>
    <col min="7948" max="7948" width="9.5703125" style="43" bestFit="1" customWidth="1"/>
    <col min="7949" max="8192" width="9.140625" style="43"/>
    <col min="8193" max="8193" width="17.140625" style="43" customWidth="1"/>
    <col min="8194" max="8194" width="15.140625" style="43" customWidth="1"/>
    <col min="8195" max="8195" width="21.7109375" style="43" customWidth="1"/>
    <col min="8196" max="8196" width="14.7109375" style="43" customWidth="1"/>
    <col min="8197" max="8197" width="18.140625" style="43" customWidth="1"/>
    <col min="8198" max="8198" width="17.5703125" style="43" customWidth="1"/>
    <col min="8199" max="8199" width="14.85546875" style="43" customWidth="1"/>
    <col min="8200" max="8200" width="13.42578125" style="43" customWidth="1"/>
    <col min="8201" max="8201" width="20.5703125" style="43" customWidth="1"/>
    <col min="8202" max="8202" width="9.140625" style="43"/>
    <col min="8203" max="8203" width="9.42578125" style="43" bestFit="1" customWidth="1"/>
    <col min="8204" max="8204" width="9.5703125" style="43" bestFit="1" customWidth="1"/>
    <col min="8205" max="8448" width="9.140625" style="43"/>
    <col min="8449" max="8449" width="17.140625" style="43" customWidth="1"/>
    <col min="8450" max="8450" width="15.140625" style="43" customWidth="1"/>
    <col min="8451" max="8451" width="21.7109375" style="43" customWidth="1"/>
    <col min="8452" max="8452" width="14.7109375" style="43" customWidth="1"/>
    <col min="8453" max="8453" width="18.140625" style="43" customWidth="1"/>
    <col min="8454" max="8454" width="17.5703125" style="43" customWidth="1"/>
    <col min="8455" max="8455" width="14.85546875" style="43" customWidth="1"/>
    <col min="8456" max="8456" width="13.42578125" style="43" customWidth="1"/>
    <col min="8457" max="8457" width="20.5703125" style="43" customWidth="1"/>
    <col min="8458" max="8458" width="9.140625" style="43"/>
    <col min="8459" max="8459" width="9.42578125" style="43" bestFit="1" customWidth="1"/>
    <col min="8460" max="8460" width="9.5703125" style="43" bestFit="1" customWidth="1"/>
    <col min="8461" max="8704" width="9.140625" style="43"/>
    <col min="8705" max="8705" width="17.140625" style="43" customWidth="1"/>
    <col min="8706" max="8706" width="15.140625" style="43" customWidth="1"/>
    <col min="8707" max="8707" width="21.7109375" style="43" customWidth="1"/>
    <col min="8708" max="8708" width="14.7109375" style="43" customWidth="1"/>
    <col min="8709" max="8709" width="18.140625" style="43" customWidth="1"/>
    <col min="8710" max="8710" width="17.5703125" style="43" customWidth="1"/>
    <col min="8711" max="8711" width="14.85546875" style="43" customWidth="1"/>
    <col min="8712" max="8712" width="13.42578125" style="43" customWidth="1"/>
    <col min="8713" max="8713" width="20.5703125" style="43" customWidth="1"/>
    <col min="8714" max="8714" width="9.140625" style="43"/>
    <col min="8715" max="8715" width="9.42578125" style="43" bestFit="1" customWidth="1"/>
    <col min="8716" max="8716" width="9.5703125" style="43" bestFit="1" customWidth="1"/>
    <col min="8717" max="8960" width="9.140625" style="43"/>
    <col min="8961" max="8961" width="17.140625" style="43" customWidth="1"/>
    <col min="8962" max="8962" width="15.140625" style="43" customWidth="1"/>
    <col min="8963" max="8963" width="21.7109375" style="43" customWidth="1"/>
    <col min="8964" max="8964" width="14.7109375" style="43" customWidth="1"/>
    <col min="8965" max="8965" width="18.140625" style="43" customWidth="1"/>
    <col min="8966" max="8966" width="17.5703125" style="43" customWidth="1"/>
    <col min="8967" max="8967" width="14.85546875" style="43" customWidth="1"/>
    <col min="8968" max="8968" width="13.42578125" style="43" customWidth="1"/>
    <col min="8969" max="8969" width="20.5703125" style="43" customWidth="1"/>
    <col min="8970" max="8970" width="9.140625" style="43"/>
    <col min="8971" max="8971" width="9.42578125" style="43" bestFit="1" customWidth="1"/>
    <col min="8972" max="8972" width="9.5703125" style="43" bestFit="1" customWidth="1"/>
    <col min="8973" max="9216" width="9.140625" style="43"/>
    <col min="9217" max="9217" width="17.140625" style="43" customWidth="1"/>
    <col min="9218" max="9218" width="15.140625" style="43" customWidth="1"/>
    <col min="9219" max="9219" width="21.7109375" style="43" customWidth="1"/>
    <col min="9220" max="9220" width="14.7109375" style="43" customWidth="1"/>
    <col min="9221" max="9221" width="18.140625" style="43" customWidth="1"/>
    <col min="9222" max="9222" width="17.5703125" style="43" customWidth="1"/>
    <col min="9223" max="9223" width="14.85546875" style="43" customWidth="1"/>
    <col min="9224" max="9224" width="13.42578125" style="43" customWidth="1"/>
    <col min="9225" max="9225" width="20.5703125" style="43" customWidth="1"/>
    <col min="9226" max="9226" width="9.140625" style="43"/>
    <col min="9227" max="9227" width="9.42578125" style="43" bestFit="1" customWidth="1"/>
    <col min="9228" max="9228" width="9.5703125" style="43" bestFit="1" customWidth="1"/>
    <col min="9229" max="9472" width="9.140625" style="43"/>
    <col min="9473" max="9473" width="17.140625" style="43" customWidth="1"/>
    <col min="9474" max="9474" width="15.140625" style="43" customWidth="1"/>
    <col min="9475" max="9475" width="21.7109375" style="43" customWidth="1"/>
    <col min="9476" max="9476" width="14.7109375" style="43" customWidth="1"/>
    <col min="9477" max="9477" width="18.140625" style="43" customWidth="1"/>
    <col min="9478" max="9478" width="17.5703125" style="43" customWidth="1"/>
    <col min="9479" max="9479" width="14.85546875" style="43" customWidth="1"/>
    <col min="9480" max="9480" width="13.42578125" style="43" customWidth="1"/>
    <col min="9481" max="9481" width="20.5703125" style="43" customWidth="1"/>
    <col min="9482" max="9482" width="9.140625" style="43"/>
    <col min="9483" max="9483" width="9.42578125" style="43" bestFit="1" customWidth="1"/>
    <col min="9484" max="9484" width="9.5703125" style="43" bestFit="1" customWidth="1"/>
    <col min="9485" max="9728" width="9.140625" style="43"/>
    <col min="9729" max="9729" width="17.140625" style="43" customWidth="1"/>
    <col min="9730" max="9730" width="15.140625" style="43" customWidth="1"/>
    <col min="9731" max="9731" width="21.7109375" style="43" customWidth="1"/>
    <col min="9732" max="9732" width="14.7109375" style="43" customWidth="1"/>
    <col min="9733" max="9733" width="18.140625" style="43" customWidth="1"/>
    <col min="9734" max="9734" width="17.5703125" style="43" customWidth="1"/>
    <col min="9735" max="9735" width="14.85546875" style="43" customWidth="1"/>
    <col min="9736" max="9736" width="13.42578125" style="43" customWidth="1"/>
    <col min="9737" max="9737" width="20.5703125" style="43" customWidth="1"/>
    <col min="9738" max="9738" width="9.140625" style="43"/>
    <col min="9739" max="9739" width="9.42578125" style="43" bestFit="1" customWidth="1"/>
    <col min="9740" max="9740" width="9.5703125" style="43" bestFit="1" customWidth="1"/>
    <col min="9741" max="9984" width="9.140625" style="43"/>
    <col min="9985" max="9985" width="17.140625" style="43" customWidth="1"/>
    <col min="9986" max="9986" width="15.140625" style="43" customWidth="1"/>
    <col min="9987" max="9987" width="21.7109375" style="43" customWidth="1"/>
    <col min="9988" max="9988" width="14.7109375" style="43" customWidth="1"/>
    <col min="9989" max="9989" width="18.140625" style="43" customWidth="1"/>
    <col min="9990" max="9990" width="17.5703125" style="43" customWidth="1"/>
    <col min="9991" max="9991" width="14.85546875" style="43" customWidth="1"/>
    <col min="9992" max="9992" width="13.42578125" style="43" customWidth="1"/>
    <col min="9993" max="9993" width="20.5703125" style="43" customWidth="1"/>
    <col min="9994" max="9994" width="9.140625" style="43"/>
    <col min="9995" max="9995" width="9.42578125" style="43" bestFit="1" customWidth="1"/>
    <col min="9996" max="9996" width="9.5703125" style="43" bestFit="1" customWidth="1"/>
    <col min="9997" max="10240" width="9.140625" style="43"/>
    <col min="10241" max="10241" width="17.140625" style="43" customWidth="1"/>
    <col min="10242" max="10242" width="15.140625" style="43" customWidth="1"/>
    <col min="10243" max="10243" width="21.7109375" style="43" customWidth="1"/>
    <col min="10244" max="10244" width="14.7109375" style="43" customWidth="1"/>
    <col min="10245" max="10245" width="18.140625" style="43" customWidth="1"/>
    <col min="10246" max="10246" width="17.5703125" style="43" customWidth="1"/>
    <col min="10247" max="10247" width="14.85546875" style="43" customWidth="1"/>
    <col min="10248" max="10248" width="13.42578125" style="43" customWidth="1"/>
    <col min="10249" max="10249" width="20.5703125" style="43" customWidth="1"/>
    <col min="10250" max="10250" width="9.140625" style="43"/>
    <col min="10251" max="10251" width="9.42578125" style="43" bestFit="1" customWidth="1"/>
    <col min="10252" max="10252" width="9.5703125" style="43" bestFit="1" customWidth="1"/>
    <col min="10253" max="10496" width="9.140625" style="43"/>
    <col min="10497" max="10497" width="17.140625" style="43" customWidth="1"/>
    <col min="10498" max="10498" width="15.140625" style="43" customWidth="1"/>
    <col min="10499" max="10499" width="21.7109375" style="43" customWidth="1"/>
    <col min="10500" max="10500" width="14.7109375" style="43" customWidth="1"/>
    <col min="10501" max="10501" width="18.140625" style="43" customWidth="1"/>
    <col min="10502" max="10502" width="17.5703125" style="43" customWidth="1"/>
    <col min="10503" max="10503" width="14.85546875" style="43" customWidth="1"/>
    <col min="10504" max="10504" width="13.42578125" style="43" customWidth="1"/>
    <col min="10505" max="10505" width="20.5703125" style="43" customWidth="1"/>
    <col min="10506" max="10506" width="9.140625" style="43"/>
    <col min="10507" max="10507" width="9.42578125" style="43" bestFit="1" customWidth="1"/>
    <col min="10508" max="10508" width="9.5703125" style="43" bestFit="1" customWidth="1"/>
    <col min="10509" max="10752" width="9.140625" style="43"/>
    <col min="10753" max="10753" width="17.140625" style="43" customWidth="1"/>
    <col min="10754" max="10754" width="15.140625" style="43" customWidth="1"/>
    <col min="10755" max="10755" width="21.7109375" style="43" customWidth="1"/>
    <col min="10756" max="10756" width="14.7109375" style="43" customWidth="1"/>
    <col min="10757" max="10757" width="18.140625" style="43" customWidth="1"/>
    <col min="10758" max="10758" width="17.5703125" style="43" customWidth="1"/>
    <col min="10759" max="10759" width="14.85546875" style="43" customWidth="1"/>
    <col min="10760" max="10760" width="13.42578125" style="43" customWidth="1"/>
    <col min="10761" max="10761" width="20.5703125" style="43" customWidth="1"/>
    <col min="10762" max="10762" width="9.140625" style="43"/>
    <col min="10763" max="10763" width="9.42578125" style="43" bestFit="1" customWidth="1"/>
    <col min="10764" max="10764" width="9.5703125" style="43" bestFit="1" customWidth="1"/>
    <col min="10765" max="11008" width="9.140625" style="43"/>
    <col min="11009" max="11009" width="17.140625" style="43" customWidth="1"/>
    <col min="11010" max="11010" width="15.140625" style="43" customWidth="1"/>
    <col min="11011" max="11011" width="21.7109375" style="43" customWidth="1"/>
    <col min="11012" max="11012" width="14.7109375" style="43" customWidth="1"/>
    <col min="11013" max="11013" width="18.140625" style="43" customWidth="1"/>
    <col min="11014" max="11014" width="17.5703125" style="43" customWidth="1"/>
    <col min="11015" max="11015" width="14.85546875" style="43" customWidth="1"/>
    <col min="11016" max="11016" width="13.42578125" style="43" customWidth="1"/>
    <col min="11017" max="11017" width="20.5703125" style="43" customWidth="1"/>
    <col min="11018" max="11018" width="9.140625" style="43"/>
    <col min="11019" max="11019" width="9.42578125" style="43" bestFit="1" customWidth="1"/>
    <col min="11020" max="11020" width="9.5703125" style="43" bestFit="1" customWidth="1"/>
    <col min="11021" max="11264" width="9.140625" style="43"/>
    <col min="11265" max="11265" width="17.140625" style="43" customWidth="1"/>
    <col min="11266" max="11266" width="15.140625" style="43" customWidth="1"/>
    <col min="11267" max="11267" width="21.7109375" style="43" customWidth="1"/>
    <col min="11268" max="11268" width="14.7109375" style="43" customWidth="1"/>
    <col min="11269" max="11269" width="18.140625" style="43" customWidth="1"/>
    <col min="11270" max="11270" width="17.5703125" style="43" customWidth="1"/>
    <col min="11271" max="11271" width="14.85546875" style="43" customWidth="1"/>
    <col min="11272" max="11272" width="13.42578125" style="43" customWidth="1"/>
    <col min="11273" max="11273" width="20.5703125" style="43" customWidth="1"/>
    <col min="11274" max="11274" width="9.140625" style="43"/>
    <col min="11275" max="11275" width="9.42578125" style="43" bestFit="1" customWidth="1"/>
    <col min="11276" max="11276" width="9.5703125" style="43" bestFit="1" customWidth="1"/>
    <col min="11277" max="11520" width="9.140625" style="43"/>
    <col min="11521" max="11521" width="17.140625" style="43" customWidth="1"/>
    <col min="11522" max="11522" width="15.140625" style="43" customWidth="1"/>
    <col min="11523" max="11523" width="21.7109375" style="43" customWidth="1"/>
    <col min="11524" max="11524" width="14.7109375" style="43" customWidth="1"/>
    <col min="11525" max="11525" width="18.140625" style="43" customWidth="1"/>
    <col min="11526" max="11526" width="17.5703125" style="43" customWidth="1"/>
    <col min="11527" max="11527" width="14.85546875" style="43" customWidth="1"/>
    <col min="11528" max="11528" width="13.42578125" style="43" customWidth="1"/>
    <col min="11529" max="11529" width="20.5703125" style="43" customWidth="1"/>
    <col min="11530" max="11530" width="9.140625" style="43"/>
    <col min="11531" max="11531" width="9.42578125" style="43" bestFit="1" customWidth="1"/>
    <col min="11532" max="11532" width="9.5703125" style="43" bestFit="1" customWidth="1"/>
    <col min="11533" max="11776" width="9.140625" style="43"/>
    <col min="11777" max="11777" width="17.140625" style="43" customWidth="1"/>
    <col min="11778" max="11778" width="15.140625" style="43" customWidth="1"/>
    <col min="11779" max="11779" width="21.7109375" style="43" customWidth="1"/>
    <col min="11780" max="11780" width="14.7109375" style="43" customWidth="1"/>
    <col min="11781" max="11781" width="18.140625" style="43" customWidth="1"/>
    <col min="11782" max="11782" width="17.5703125" style="43" customWidth="1"/>
    <col min="11783" max="11783" width="14.85546875" style="43" customWidth="1"/>
    <col min="11784" max="11784" width="13.42578125" style="43" customWidth="1"/>
    <col min="11785" max="11785" width="20.5703125" style="43" customWidth="1"/>
    <col min="11786" max="11786" width="9.140625" style="43"/>
    <col min="11787" max="11787" width="9.42578125" style="43" bestFit="1" customWidth="1"/>
    <col min="11788" max="11788" width="9.5703125" style="43" bestFit="1" customWidth="1"/>
    <col min="11789" max="12032" width="9.140625" style="43"/>
    <col min="12033" max="12033" width="17.140625" style="43" customWidth="1"/>
    <col min="12034" max="12034" width="15.140625" style="43" customWidth="1"/>
    <col min="12035" max="12035" width="21.7109375" style="43" customWidth="1"/>
    <col min="12036" max="12036" width="14.7109375" style="43" customWidth="1"/>
    <col min="12037" max="12037" width="18.140625" style="43" customWidth="1"/>
    <col min="12038" max="12038" width="17.5703125" style="43" customWidth="1"/>
    <col min="12039" max="12039" width="14.85546875" style="43" customWidth="1"/>
    <col min="12040" max="12040" width="13.42578125" style="43" customWidth="1"/>
    <col min="12041" max="12041" width="20.5703125" style="43" customWidth="1"/>
    <col min="12042" max="12042" width="9.140625" style="43"/>
    <col min="12043" max="12043" width="9.42578125" style="43" bestFit="1" customWidth="1"/>
    <col min="12044" max="12044" width="9.5703125" style="43" bestFit="1" customWidth="1"/>
    <col min="12045" max="12288" width="9.140625" style="43"/>
    <col min="12289" max="12289" width="17.140625" style="43" customWidth="1"/>
    <col min="12290" max="12290" width="15.140625" style="43" customWidth="1"/>
    <col min="12291" max="12291" width="21.7109375" style="43" customWidth="1"/>
    <col min="12292" max="12292" width="14.7109375" style="43" customWidth="1"/>
    <col min="12293" max="12293" width="18.140625" style="43" customWidth="1"/>
    <col min="12294" max="12294" width="17.5703125" style="43" customWidth="1"/>
    <col min="12295" max="12295" width="14.85546875" style="43" customWidth="1"/>
    <col min="12296" max="12296" width="13.42578125" style="43" customWidth="1"/>
    <col min="12297" max="12297" width="20.5703125" style="43" customWidth="1"/>
    <col min="12298" max="12298" width="9.140625" style="43"/>
    <col min="12299" max="12299" width="9.42578125" style="43" bestFit="1" customWidth="1"/>
    <col min="12300" max="12300" width="9.5703125" style="43" bestFit="1" customWidth="1"/>
    <col min="12301" max="12544" width="9.140625" style="43"/>
    <col min="12545" max="12545" width="17.140625" style="43" customWidth="1"/>
    <col min="12546" max="12546" width="15.140625" style="43" customWidth="1"/>
    <col min="12547" max="12547" width="21.7109375" style="43" customWidth="1"/>
    <col min="12548" max="12548" width="14.7109375" style="43" customWidth="1"/>
    <col min="12549" max="12549" width="18.140625" style="43" customWidth="1"/>
    <col min="12550" max="12550" width="17.5703125" style="43" customWidth="1"/>
    <col min="12551" max="12551" width="14.85546875" style="43" customWidth="1"/>
    <col min="12552" max="12552" width="13.42578125" style="43" customWidth="1"/>
    <col min="12553" max="12553" width="20.5703125" style="43" customWidth="1"/>
    <col min="12554" max="12554" width="9.140625" style="43"/>
    <col min="12555" max="12555" width="9.42578125" style="43" bestFit="1" customWidth="1"/>
    <col min="12556" max="12556" width="9.5703125" style="43" bestFit="1" customWidth="1"/>
    <col min="12557" max="12800" width="9.140625" style="43"/>
    <col min="12801" max="12801" width="17.140625" style="43" customWidth="1"/>
    <col min="12802" max="12802" width="15.140625" style="43" customWidth="1"/>
    <col min="12803" max="12803" width="21.7109375" style="43" customWidth="1"/>
    <col min="12804" max="12804" width="14.7109375" style="43" customWidth="1"/>
    <col min="12805" max="12805" width="18.140625" style="43" customWidth="1"/>
    <col min="12806" max="12806" width="17.5703125" style="43" customWidth="1"/>
    <col min="12807" max="12807" width="14.85546875" style="43" customWidth="1"/>
    <col min="12808" max="12808" width="13.42578125" style="43" customWidth="1"/>
    <col min="12809" max="12809" width="20.5703125" style="43" customWidth="1"/>
    <col min="12810" max="12810" width="9.140625" style="43"/>
    <col min="12811" max="12811" width="9.42578125" style="43" bestFit="1" customWidth="1"/>
    <col min="12812" max="12812" width="9.5703125" style="43" bestFit="1" customWidth="1"/>
    <col min="12813" max="13056" width="9.140625" style="43"/>
    <col min="13057" max="13057" width="17.140625" style="43" customWidth="1"/>
    <col min="13058" max="13058" width="15.140625" style="43" customWidth="1"/>
    <col min="13059" max="13059" width="21.7109375" style="43" customWidth="1"/>
    <col min="13060" max="13060" width="14.7109375" style="43" customWidth="1"/>
    <col min="13061" max="13061" width="18.140625" style="43" customWidth="1"/>
    <col min="13062" max="13062" width="17.5703125" style="43" customWidth="1"/>
    <col min="13063" max="13063" width="14.85546875" style="43" customWidth="1"/>
    <col min="13064" max="13064" width="13.42578125" style="43" customWidth="1"/>
    <col min="13065" max="13065" width="20.5703125" style="43" customWidth="1"/>
    <col min="13066" max="13066" width="9.140625" style="43"/>
    <col min="13067" max="13067" width="9.42578125" style="43" bestFit="1" customWidth="1"/>
    <col min="13068" max="13068" width="9.5703125" style="43" bestFit="1" customWidth="1"/>
    <col min="13069" max="13312" width="9.140625" style="43"/>
    <col min="13313" max="13313" width="17.140625" style="43" customWidth="1"/>
    <col min="13314" max="13314" width="15.140625" style="43" customWidth="1"/>
    <col min="13315" max="13315" width="21.7109375" style="43" customWidth="1"/>
    <col min="13316" max="13316" width="14.7109375" style="43" customWidth="1"/>
    <col min="13317" max="13317" width="18.140625" style="43" customWidth="1"/>
    <col min="13318" max="13318" width="17.5703125" style="43" customWidth="1"/>
    <col min="13319" max="13319" width="14.85546875" style="43" customWidth="1"/>
    <col min="13320" max="13320" width="13.42578125" style="43" customWidth="1"/>
    <col min="13321" max="13321" width="20.5703125" style="43" customWidth="1"/>
    <col min="13322" max="13322" width="9.140625" style="43"/>
    <col min="13323" max="13323" width="9.42578125" style="43" bestFit="1" customWidth="1"/>
    <col min="13324" max="13324" width="9.5703125" style="43" bestFit="1" customWidth="1"/>
    <col min="13325" max="13568" width="9.140625" style="43"/>
    <col min="13569" max="13569" width="17.140625" style="43" customWidth="1"/>
    <col min="13570" max="13570" width="15.140625" style="43" customWidth="1"/>
    <col min="13571" max="13571" width="21.7109375" style="43" customWidth="1"/>
    <col min="13572" max="13572" width="14.7109375" style="43" customWidth="1"/>
    <col min="13573" max="13573" width="18.140625" style="43" customWidth="1"/>
    <col min="13574" max="13574" width="17.5703125" style="43" customWidth="1"/>
    <col min="13575" max="13575" width="14.85546875" style="43" customWidth="1"/>
    <col min="13576" max="13576" width="13.42578125" style="43" customWidth="1"/>
    <col min="13577" max="13577" width="20.5703125" style="43" customWidth="1"/>
    <col min="13578" max="13578" width="9.140625" style="43"/>
    <col min="13579" max="13579" width="9.42578125" style="43" bestFit="1" customWidth="1"/>
    <col min="13580" max="13580" width="9.5703125" style="43" bestFit="1" customWidth="1"/>
    <col min="13581" max="13824" width="9.140625" style="43"/>
    <col min="13825" max="13825" width="17.140625" style="43" customWidth="1"/>
    <col min="13826" max="13826" width="15.140625" style="43" customWidth="1"/>
    <col min="13827" max="13827" width="21.7109375" style="43" customWidth="1"/>
    <col min="13828" max="13828" width="14.7109375" style="43" customWidth="1"/>
    <col min="13829" max="13829" width="18.140625" style="43" customWidth="1"/>
    <col min="13830" max="13830" width="17.5703125" style="43" customWidth="1"/>
    <col min="13831" max="13831" width="14.85546875" style="43" customWidth="1"/>
    <col min="13832" max="13832" width="13.42578125" style="43" customWidth="1"/>
    <col min="13833" max="13833" width="20.5703125" style="43" customWidth="1"/>
    <col min="13834" max="13834" width="9.140625" style="43"/>
    <col min="13835" max="13835" width="9.42578125" style="43" bestFit="1" customWidth="1"/>
    <col min="13836" max="13836" width="9.5703125" style="43" bestFit="1" customWidth="1"/>
    <col min="13837" max="14080" width="9.140625" style="43"/>
    <col min="14081" max="14081" width="17.140625" style="43" customWidth="1"/>
    <col min="14082" max="14082" width="15.140625" style="43" customWidth="1"/>
    <col min="14083" max="14083" width="21.7109375" style="43" customWidth="1"/>
    <col min="14084" max="14084" width="14.7109375" style="43" customWidth="1"/>
    <col min="14085" max="14085" width="18.140625" style="43" customWidth="1"/>
    <col min="14086" max="14086" width="17.5703125" style="43" customWidth="1"/>
    <col min="14087" max="14087" width="14.85546875" style="43" customWidth="1"/>
    <col min="14088" max="14088" width="13.42578125" style="43" customWidth="1"/>
    <col min="14089" max="14089" width="20.5703125" style="43" customWidth="1"/>
    <col min="14090" max="14090" width="9.140625" style="43"/>
    <col min="14091" max="14091" width="9.42578125" style="43" bestFit="1" customWidth="1"/>
    <col min="14092" max="14092" width="9.5703125" style="43" bestFit="1" customWidth="1"/>
    <col min="14093" max="14336" width="9.140625" style="43"/>
    <col min="14337" max="14337" width="17.140625" style="43" customWidth="1"/>
    <col min="14338" max="14338" width="15.140625" style="43" customWidth="1"/>
    <col min="14339" max="14339" width="21.7109375" style="43" customWidth="1"/>
    <col min="14340" max="14340" width="14.7109375" style="43" customWidth="1"/>
    <col min="14341" max="14341" width="18.140625" style="43" customWidth="1"/>
    <col min="14342" max="14342" width="17.5703125" style="43" customWidth="1"/>
    <col min="14343" max="14343" width="14.85546875" style="43" customWidth="1"/>
    <col min="14344" max="14344" width="13.42578125" style="43" customWidth="1"/>
    <col min="14345" max="14345" width="20.5703125" style="43" customWidth="1"/>
    <col min="14346" max="14346" width="9.140625" style="43"/>
    <col min="14347" max="14347" width="9.42578125" style="43" bestFit="1" customWidth="1"/>
    <col min="14348" max="14348" width="9.5703125" style="43" bestFit="1" customWidth="1"/>
    <col min="14349" max="14592" width="9.140625" style="43"/>
    <col min="14593" max="14593" width="17.140625" style="43" customWidth="1"/>
    <col min="14594" max="14594" width="15.140625" style="43" customWidth="1"/>
    <col min="14595" max="14595" width="21.7109375" style="43" customWidth="1"/>
    <col min="14596" max="14596" width="14.7109375" style="43" customWidth="1"/>
    <col min="14597" max="14597" width="18.140625" style="43" customWidth="1"/>
    <col min="14598" max="14598" width="17.5703125" style="43" customWidth="1"/>
    <col min="14599" max="14599" width="14.85546875" style="43" customWidth="1"/>
    <col min="14600" max="14600" width="13.42578125" style="43" customWidth="1"/>
    <col min="14601" max="14601" width="20.5703125" style="43" customWidth="1"/>
    <col min="14602" max="14602" width="9.140625" style="43"/>
    <col min="14603" max="14603" width="9.42578125" style="43" bestFit="1" customWidth="1"/>
    <col min="14604" max="14604" width="9.5703125" style="43" bestFit="1" customWidth="1"/>
    <col min="14605" max="14848" width="9.140625" style="43"/>
    <col min="14849" max="14849" width="17.140625" style="43" customWidth="1"/>
    <col min="14850" max="14850" width="15.140625" style="43" customWidth="1"/>
    <col min="14851" max="14851" width="21.7109375" style="43" customWidth="1"/>
    <col min="14852" max="14852" width="14.7109375" style="43" customWidth="1"/>
    <col min="14853" max="14853" width="18.140625" style="43" customWidth="1"/>
    <col min="14854" max="14854" width="17.5703125" style="43" customWidth="1"/>
    <col min="14855" max="14855" width="14.85546875" style="43" customWidth="1"/>
    <col min="14856" max="14856" width="13.42578125" style="43" customWidth="1"/>
    <col min="14857" max="14857" width="20.5703125" style="43" customWidth="1"/>
    <col min="14858" max="14858" width="9.140625" style="43"/>
    <col min="14859" max="14859" width="9.42578125" style="43" bestFit="1" customWidth="1"/>
    <col min="14860" max="14860" width="9.5703125" style="43" bestFit="1" customWidth="1"/>
    <col min="14861" max="15104" width="9.140625" style="43"/>
    <col min="15105" max="15105" width="17.140625" style="43" customWidth="1"/>
    <col min="15106" max="15106" width="15.140625" style="43" customWidth="1"/>
    <col min="15107" max="15107" width="21.7109375" style="43" customWidth="1"/>
    <col min="15108" max="15108" width="14.7109375" style="43" customWidth="1"/>
    <col min="15109" max="15109" width="18.140625" style="43" customWidth="1"/>
    <col min="15110" max="15110" width="17.5703125" style="43" customWidth="1"/>
    <col min="15111" max="15111" width="14.85546875" style="43" customWidth="1"/>
    <col min="15112" max="15112" width="13.42578125" style="43" customWidth="1"/>
    <col min="15113" max="15113" width="20.5703125" style="43" customWidth="1"/>
    <col min="15114" max="15114" width="9.140625" style="43"/>
    <col min="15115" max="15115" width="9.42578125" style="43" bestFit="1" customWidth="1"/>
    <col min="15116" max="15116" width="9.5703125" style="43" bestFit="1" customWidth="1"/>
    <col min="15117" max="15360" width="9.140625" style="43"/>
    <col min="15361" max="15361" width="17.140625" style="43" customWidth="1"/>
    <col min="15362" max="15362" width="15.140625" style="43" customWidth="1"/>
    <col min="15363" max="15363" width="21.7109375" style="43" customWidth="1"/>
    <col min="15364" max="15364" width="14.7109375" style="43" customWidth="1"/>
    <col min="15365" max="15365" width="18.140625" style="43" customWidth="1"/>
    <col min="15366" max="15366" width="17.5703125" style="43" customWidth="1"/>
    <col min="15367" max="15367" width="14.85546875" style="43" customWidth="1"/>
    <col min="15368" max="15368" width="13.42578125" style="43" customWidth="1"/>
    <col min="15369" max="15369" width="20.5703125" style="43" customWidth="1"/>
    <col min="15370" max="15370" width="9.140625" style="43"/>
    <col min="15371" max="15371" width="9.42578125" style="43" bestFit="1" customWidth="1"/>
    <col min="15372" max="15372" width="9.5703125" style="43" bestFit="1" customWidth="1"/>
    <col min="15373" max="15616" width="9.140625" style="43"/>
    <col min="15617" max="15617" width="17.140625" style="43" customWidth="1"/>
    <col min="15618" max="15618" width="15.140625" style="43" customWidth="1"/>
    <col min="15619" max="15619" width="21.7109375" style="43" customWidth="1"/>
    <col min="15620" max="15620" width="14.7109375" style="43" customWidth="1"/>
    <col min="15621" max="15621" width="18.140625" style="43" customWidth="1"/>
    <col min="15622" max="15622" width="17.5703125" style="43" customWidth="1"/>
    <col min="15623" max="15623" width="14.85546875" style="43" customWidth="1"/>
    <col min="15624" max="15624" width="13.42578125" style="43" customWidth="1"/>
    <col min="15625" max="15625" width="20.5703125" style="43" customWidth="1"/>
    <col min="15626" max="15626" width="9.140625" style="43"/>
    <col min="15627" max="15627" width="9.42578125" style="43" bestFit="1" customWidth="1"/>
    <col min="15628" max="15628" width="9.5703125" style="43" bestFit="1" customWidth="1"/>
    <col min="15629" max="15872" width="9.140625" style="43"/>
    <col min="15873" max="15873" width="17.140625" style="43" customWidth="1"/>
    <col min="15874" max="15874" width="15.140625" style="43" customWidth="1"/>
    <col min="15875" max="15875" width="21.7109375" style="43" customWidth="1"/>
    <col min="15876" max="15876" width="14.7109375" style="43" customWidth="1"/>
    <col min="15877" max="15877" width="18.140625" style="43" customWidth="1"/>
    <col min="15878" max="15878" width="17.5703125" style="43" customWidth="1"/>
    <col min="15879" max="15879" width="14.85546875" style="43" customWidth="1"/>
    <col min="15880" max="15880" width="13.42578125" style="43" customWidth="1"/>
    <col min="15881" max="15881" width="20.5703125" style="43" customWidth="1"/>
    <col min="15882" max="15882" width="9.140625" style="43"/>
    <col min="15883" max="15883" width="9.42578125" style="43" bestFit="1" customWidth="1"/>
    <col min="15884" max="15884" width="9.5703125" style="43" bestFit="1" customWidth="1"/>
    <col min="15885" max="16128" width="9.140625" style="43"/>
    <col min="16129" max="16129" width="17.140625" style="43" customWidth="1"/>
    <col min="16130" max="16130" width="15.140625" style="43" customWidth="1"/>
    <col min="16131" max="16131" width="21.7109375" style="43" customWidth="1"/>
    <col min="16132" max="16132" width="14.7109375" style="43" customWidth="1"/>
    <col min="16133" max="16133" width="18.140625" style="43" customWidth="1"/>
    <col min="16134" max="16134" width="17.5703125" style="43" customWidth="1"/>
    <col min="16135" max="16135" width="14.85546875" style="43" customWidth="1"/>
    <col min="16136" max="16136" width="13.42578125" style="43" customWidth="1"/>
    <col min="16137" max="16137" width="20.5703125" style="43" customWidth="1"/>
    <col min="16138" max="16138" width="9.140625" style="43"/>
    <col min="16139" max="16139" width="9.42578125" style="43" bestFit="1" customWidth="1"/>
    <col min="16140" max="16140" width="9.5703125" style="43" bestFit="1" customWidth="1"/>
    <col min="16141" max="16384" width="9.140625" style="43"/>
  </cols>
  <sheetData>
    <row r="1" spans="1:9">
      <c r="A1" s="283" t="s">
        <v>149</v>
      </c>
      <c r="B1" s="283"/>
      <c r="C1" s="283"/>
      <c r="D1" s="283"/>
      <c r="E1" s="283"/>
      <c r="F1" s="283"/>
      <c r="G1" s="283"/>
      <c r="H1" s="283"/>
      <c r="I1" s="283"/>
    </row>
    <row r="2" spans="1:9">
      <c r="A2" s="171"/>
      <c r="B2" s="171"/>
      <c r="C2" s="171"/>
      <c r="D2" s="171"/>
      <c r="E2" s="171"/>
      <c r="F2" s="171"/>
      <c r="G2" s="171"/>
      <c r="H2" s="171"/>
      <c r="I2" s="171"/>
    </row>
    <row r="3" spans="1:9" ht="36.75" customHeight="1">
      <c r="A3" s="285" t="s">
        <v>150</v>
      </c>
      <c r="B3" s="285"/>
      <c r="C3" s="285"/>
      <c r="D3" s="285"/>
      <c r="E3" s="285"/>
      <c r="F3" s="285"/>
      <c r="G3" s="285"/>
      <c r="H3" s="285"/>
      <c r="I3" s="285"/>
    </row>
    <row r="6" spans="1:9" s="73" customFormat="1" ht="34.5" customHeight="1">
      <c r="A6" s="282" t="s">
        <v>40</v>
      </c>
      <c r="B6" s="282"/>
      <c r="C6" s="282"/>
      <c r="D6" s="282"/>
      <c r="E6" s="282"/>
      <c r="F6" s="282"/>
      <c r="G6" s="282"/>
      <c r="H6" s="282"/>
      <c r="I6" s="282"/>
    </row>
    <row r="8" spans="1:9">
      <c r="A8" s="261" t="s">
        <v>45</v>
      </c>
      <c r="B8" s="261"/>
      <c r="C8" s="582" t="s">
        <v>24</v>
      </c>
      <c r="D8" s="582"/>
      <c r="E8" s="582"/>
      <c r="F8" s="582"/>
      <c r="G8" s="582"/>
      <c r="H8" s="582"/>
      <c r="I8" s="582"/>
    </row>
    <row r="9" spans="1:9">
      <c r="A9" s="261"/>
      <c r="B9" s="261"/>
      <c r="C9" s="583" t="s">
        <v>154</v>
      </c>
      <c r="D9" s="583"/>
      <c r="E9" s="583"/>
      <c r="F9" s="583"/>
      <c r="G9" s="583"/>
      <c r="H9" s="583"/>
      <c r="I9" s="583"/>
    </row>
    <row r="10" spans="1:9">
      <c r="A10" s="361" t="s">
        <v>133</v>
      </c>
      <c r="B10" s="361" t="s">
        <v>89</v>
      </c>
      <c r="C10" s="582" t="s">
        <v>49</v>
      </c>
      <c r="D10" s="582"/>
      <c r="E10" s="582"/>
      <c r="F10" s="582"/>
      <c r="G10" s="582"/>
      <c r="H10" s="582"/>
      <c r="I10" s="582"/>
    </row>
    <row r="11" spans="1:9" ht="96.75" customHeight="1">
      <c r="A11" s="361"/>
      <c r="B11" s="361"/>
      <c r="C11" s="584" t="s">
        <v>367</v>
      </c>
      <c r="D11" s="584"/>
      <c r="E11" s="584"/>
      <c r="F11" s="584"/>
      <c r="G11" s="584"/>
      <c r="H11" s="584"/>
      <c r="I11" s="584"/>
    </row>
    <row r="12" spans="1:9" ht="50.25" customHeight="1" thickBot="1">
      <c r="A12" s="460" t="s">
        <v>91</v>
      </c>
      <c r="B12" s="581"/>
      <c r="C12" s="178" t="s">
        <v>92</v>
      </c>
      <c r="D12" s="167">
        <v>12</v>
      </c>
      <c r="E12" s="167">
        <v>12</v>
      </c>
      <c r="F12" s="168">
        <v>12</v>
      </c>
      <c r="G12" s="169"/>
      <c r="H12" s="169"/>
      <c r="I12" s="170"/>
    </row>
    <row r="13" spans="1:9" ht="18.75" thickBot="1">
      <c r="A13" s="248" t="s">
        <v>93</v>
      </c>
      <c r="B13" s="249"/>
      <c r="C13" s="183"/>
      <c r="D13" s="78" t="s">
        <v>439</v>
      </c>
      <c r="E13" s="78" t="s">
        <v>51</v>
      </c>
      <c r="F13" s="78" t="s">
        <v>51</v>
      </c>
      <c r="G13" s="5">
        <f>SUM(Tavush!C50:C52,Tavush!C56:C59,Tavush!C61:C63,Tavush!C66)</f>
        <v>19700</v>
      </c>
      <c r="H13" s="5">
        <f>SUM(Tavush!D50:D52,Tavush!D56:D59,Tavush!D61:D63,Tavush!D66)</f>
        <v>92598.3</v>
      </c>
      <c r="I13" s="5">
        <f>SUM(Tavush!E50:E52,Tavush!E56:E59,Tavush!E61:E63,Tavush!E66)</f>
        <v>92598.3</v>
      </c>
    </row>
    <row r="14" spans="1:9" ht="17.25" thickBot="1">
      <c r="A14" s="248" t="s">
        <v>94</v>
      </c>
      <c r="B14" s="456"/>
      <c r="C14" s="249"/>
      <c r="D14" s="176"/>
      <c r="E14" s="176"/>
      <c r="F14" s="78"/>
      <c r="G14" s="81"/>
      <c r="H14" s="81"/>
      <c r="I14" s="77"/>
    </row>
    <row r="15" spans="1:9">
      <c r="A15" s="457" t="s">
        <v>95</v>
      </c>
      <c r="B15" s="458"/>
      <c r="C15" s="458"/>
      <c r="D15" s="458"/>
      <c r="E15" s="458"/>
      <c r="F15" s="458"/>
      <c r="G15" s="458"/>
      <c r="H15" s="458"/>
      <c r="I15" s="459"/>
    </row>
    <row r="16" spans="1:9" ht="17.25" thickBot="1">
      <c r="A16" s="460" t="s">
        <v>358</v>
      </c>
      <c r="B16" s="461"/>
      <c r="C16" s="461"/>
      <c r="D16" s="461"/>
      <c r="E16" s="461"/>
      <c r="F16" s="461"/>
      <c r="G16" s="461"/>
      <c r="H16" s="461"/>
      <c r="I16" s="462"/>
    </row>
    <row r="17" spans="1:11">
      <c r="A17" s="250" t="s">
        <v>57</v>
      </c>
      <c r="B17" s="251"/>
      <c r="C17" s="251"/>
      <c r="D17" s="251"/>
      <c r="E17" s="251"/>
      <c r="F17" s="251"/>
      <c r="G17" s="252"/>
      <c r="H17" s="252"/>
      <c r="I17" s="253"/>
    </row>
    <row r="18" spans="1:11" ht="17.25" thickBot="1">
      <c r="A18" s="254" t="s">
        <v>97</v>
      </c>
      <c r="B18" s="255"/>
      <c r="C18" s="255"/>
      <c r="D18" s="255"/>
      <c r="E18" s="255"/>
      <c r="F18" s="255"/>
      <c r="G18" s="256"/>
      <c r="H18" s="256"/>
      <c r="I18" s="257"/>
    </row>
    <row r="19" spans="1:11">
      <c r="A19" s="250" t="s">
        <v>58</v>
      </c>
      <c r="B19" s="251"/>
      <c r="C19" s="251"/>
      <c r="D19" s="251"/>
      <c r="E19" s="251"/>
      <c r="F19" s="251"/>
      <c r="G19" s="252"/>
      <c r="H19" s="252"/>
      <c r="I19" s="253"/>
    </row>
    <row r="20" spans="1:11" ht="55.5" customHeight="1" thickBot="1">
      <c r="A20" s="254" t="s">
        <v>98</v>
      </c>
      <c r="B20" s="255"/>
      <c r="C20" s="255"/>
      <c r="D20" s="255"/>
      <c r="E20" s="255"/>
      <c r="F20" s="255"/>
      <c r="G20" s="256"/>
      <c r="H20" s="256"/>
      <c r="I20" s="257"/>
    </row>
    <row r="21" spans="1:11" ht="18" customHeight="1">
      <c r="A21" s="111"/>
      <c r="B21" s="111"/>
      <c r="C21" s="111"/>
      <c r="D21" s="111"/>
      <c r="E21" s="111"/>
      <c r="F21" s="111"/>
      <c r="G21" s="111"/>
      <c r="H21" s="111"/>
      <c r="I21" s="111"/>
    </row>
    <row r="22" spans="1:11">
      <c r="A22" s="282" t="s">
        <v>41</v>
      </c>
      <c r="B22" s="282"/>
      <c r="C22" s="282"/>
      <c r="D22" s="282"/>
      <c r="E22" s="282"/>
      <c r="F22" s="282"/>
      <c r="G22" s="282"/>
      <c r="H22" s="282"/>
      <c r="I22" s="282"/>
    </row>
    <row r="23" spans="1:11" ht="17.25" thickBot="1">
      <c r="A23" s="73"/>
      <c r="B23" s="73"/>
      <c r="C23" s="73"/>
      <c r="D23" s="73"/>
      <c r="E23" s="73"/>
      <c r="F23" s="73"/>
      <c r="G23" s="73"/>
      <c r="H23" s="73"/>
      <c r="I23" s="73"/>
    </row>
    <row r="24" spans="1:11" ht="43.5" customHeight="1">
      <c r="A24" s="358" t="s">
        <v>42</v>
      </c>
      <c r="B24" s="359"/>
      <c r="C24" s="359"/>
      <c r="D24" s="364" t="s">
        <v>27</v>
      </c>
      <c r="E24" s="365"/>
      <c r="F24" s="365"/>
      <c r="G24" s="365"/>
      <c r="H24" s="365"/>
      <c r="I24" s="366"/>
    </row>
    <row r="25" spans="1:11" ht="16.5" customHeight="1">
      <c r="A25" s="360"/>
      <c r="B25" s="361"/>
      <c r="C25" s="361"/>
      <c r="D25" s="367" t="s">
        <v>43</v>
      </c>
      <c r="E25" s="368"/>
      <c r="F25" s="270"/>
      <c r="G25" s="367" t="s">
        <v>44</v>
      </c>
      <c r="H25" s="368"/>
      <c r="I25" s="270"/>
    </row>
    <row r="26" spans="1:11" ht="33.75" thickBot="1">
      <c r="A26" s="362"/>
      <c r="B26" s="363"/>
      <c r="C26" s="363"/>
      <c r="D26" s="26" t="s">
        <v>14</v>
      </c>
      <c r="E26" s="26" t="s">
        <v>15</v>
      </c>
      <c r="F26" s="173" t="s">
        <v>5</v>
      </c>
      <c r="G26" s="26" t="s">
        <v>14</v>
      </c>
      <c r="H26" s="26" t="s">
        <v>15</v>
      </c>
      <c r="I26" s="45" t="s">
        <v>5</v>
      </c>
    </row>
    <row r="27" spans="1:11" ht="18.75" customHeight="1">
      <c r="A27" s="258" t="s">
        <v>45</v>
      </c>
      <c r="B27" s="259"/>
      <c r="C27" s="262" t="s">
        <v>24</v>
      </c>
      <c r="D27" s="263"/>
      <c r="E27" s="263"/>
      <c r="F27" s="263"/>
      <c r="G27" s="263"/>
      <c r="H27" s="263"/>
      <c r="I27" s="264"/>
    </row>
    <row r="28" spans="1:11">
      <c r="A28" s="260"/>
      <c r="B28" s="261"/>
      <c r="C28" s="265" t="s">
        <v>46</v>
      </c>
      <c r="D28" s="266"/>
      <c r="E28" s="266"/>
      <c r="F28" s="266"/>
      <c r="G28" s="266"/>
      <c r="H28" s="266"/>
      <c r="I28" s="267"/>
    </row>
    <row r="29" spans="1:11">
      <c r="A29" s="268" t="s">
        <v>47</v>
      </c>
      <c r="B29" s="270" t="s">
        <v>48</v>
      </c>
      <c r="C29" s="272" t="s">
        <v>49</v>
      </c>
      <c r="D29" s="273"/>
      <c r="E29" s="273"/>
      <c r="F29" s="273"/>
      <c r="G29" s="273"/>
      <c r="H29" s="273"/>
      <c r="I29" s="274"/>
    </row>
    <row r="30" spans="1:11" ht="35.25" customHeight="1">
      <c r="A30" s="268"/>
      <c r="B30" s="270"/>
      <c r="C30" s="578" t="s">
        <v>151</v>
      </c>
      <c r="D30" s="579"/>
      <c r="E30" s="579"/>
      <c r="F30" s="579"/>
      <c r="G30" s="579"/>
      <c r="H30" s="579"/>
      <c r="I30" s="580"/>
      <c r="K30" s="115"/>
    </row>
    <row r="31" spans="1:11" ht="17.25" thickBot="1">
      <c r="A31" s="566" t="s">
        <v>50</v>
      </c>
      <c r="B31" s="567"/>
      <c r="C31" s="97"/>
      <c r="D31" s="182" t="s">
        <v>51</v>
      </c>
      <c r="E31" s="182" t="s">
        <v>51</v>
      </c>
      <c r="F31" s="182" t="s">
        <v>51</v>
      </c>
      <c r="G31" s="40">
        <f>SUM(Tavush!C17:C31)</f>
        <v>5000</v>
      </c>
      <c r="H31" s="40">
        <f>SUM(Tavush!D17:D31)</f>
        <v>177710</v>
      </c>
      <c r="I31" s="40">
        <f>SUM(Tavush!E17:E31)</f>
        <v>186800</v>
      </c>
      <c r="K31" s="115"/>
    </row>
    <row r="32" spans="1:11">
      <c r="A32" s="568" t="s">
        <v>52</v>
      </c>
      <c r="B32" s="569"/>
      <c r="C32" s="569"/>
      <c r="D32" s="569"/>
      <c r="E32" s="569"/>
      <c r="F32" s="569"/>
      <c r="G32" s="569"/>
      <c r="H32" s="569"/>
      <c r="I32" s="570"/>
      <c r="K32" s="115"/>
    </row>
    <row r="33" spans="1:11" ht="17.25" thickBot="1">
      <c r="A33" s="460" t="s">
        <v>155</v>
      </c>
      <c r="B33" s="461"/>
      <c r="C33" s="461"/>
      <c r="D33" s="461"/>
      <c r="E33" s="461"/>
      <c r="F33" s="461"/>
      <c r="G33" s="461"/>
      <c r="H33" s="461"/>
      <c r="I33" s="462"/>
      <c r="K33" s="115"/>
    </row>
    <row r="34" spans="1:11" ht="17.25" thickBot="1">
      <c r="A34" s="571" t="s">
        <v>53</v>
      </c>
      <c r="B34" s="572"/>
      <c r="C34" s="572"/>
      <c r="D34" s="572"/>
      <c r="E34" s="572"/>
      <c r="F34" s="572"/>
      <c r="G34" s="572"/>
      <c r="H34" s="572"/>
      <c r="I34" s="573"/>
      <c r="K34" s="115"/>
    </row>
    <row r="35" spans="1:11" ht="69.75" customHeight="1" thickBot="1">
      <c r="A35" s="574" t="s">
        <v>54</v>
      </c>
      <c r="B35" s="575"/>
      <c r="C35" s="576" t="s">
        <v>55</v>
      </c>
      <c r="D35" s="456"/>
      <c r="E35" s="456"/>
      <c r="F35" s="456"/>
      <c r="G35" s="456"/>
      <c r="H35" s="456"/>
      <c r="I35" s="577"/>
      <c r="K35" s="115"/>
    </row>
    <row r="36" spans="1:11" ht="65.25" customHeight="1" thickBot="1">
      <c r="A36" s="564" t="s">
        <v>56</v>
      </c>
      <c r="B36" s="565"/>
      <c r="C36" s="98"/>
      <c r="D36" s="98"/>
      <c r="E36" s="98"/>
      <c r="F36" s="98"/>
      <c r="G36" s="98"/>
      <c r="H36" s="98"/>
      <c r="I36" s="99"/>
    </row>
    <row r="37" spans="1:11">
      <c r="A37" s="250" t="s">
        <v>57</v>
      </c>
      <c r="B37" s="251"/>
      <c r="C37" s="251"/>
      <c r="D37" s="251"/>
      <c r="E37" s="251"/>
      <c r="F37" s="251"/>
      <c r="G37" s="252"/>
      <c r="H37" s="252"/>
      <c r="I37" s="253"/>
    </row>
    <row r="38" spans="1:11" ht="17.25" thickBot="1">
      <c r="A38" s="254" t="s">
        <v>152</v>
      </c>
      <c r="B38" s="255"/>
      <c r="C38" s="255"/>
      <c r="D38" s="255"/>
      <c r="E38" s="255"/>
      <c r="F38" s="255"/>
      <c r="G38" s="256"/>
      <c r="H38" s="256"/>
      <c r="I38" s="257"/>
    </row>
    <row r="39" spans="1:11">
      <c r="A39" s="250" t="s">
        <v>58</v>
      </c>
      <c r="B39" s="251"/>
      <c r="C39" s="251"/>
      <c r="D39" s="251"/>
      <c r="E39" s="251"/>
      <c r="F39" s="251"/>
      <c r="G39" s="252"/>
      <c r="H39" s="252"/>
      <c r="I39" s="253"/>
    </row>
    <row r="40" spans="1:11" ht="17.25" thickBot="1">
      <c r="A40" s="254" t="s">
        <v>153</v>
      </c>
      <c r="B40" s="255"/>
      <c r="C40" s="255"/>
      <c r="D40" s="255"/>
      <c r="E40" s="255"/>
      <c r="F40" s="255"/>
      <c r="G40" s="256"/>
      <c r="H40" s="256"/>
      <c r="I40" s="257"/>
    </row>
    <row r="41" spans="1:11">
      <c r="A41" s="346" t="s">
        <v>45</v>
      </c>
      <c r="B41" s="347"/>
      <c r="C41" s="350" t="s">
        <v>24</v>
      </c>
      <c r="D41" s="351"/>
      <c r="E41" s="351"/>
      <c r="F41" s="351"/>
      <c r="G41" s="351"/>
      <c r="H41" s="351"/>
      <c r="I41" s="352"/>
    </row>
    <row r="42" spans="1:11">
      <c r="A42" s="348"/>
      <c r="B42" s="349"/>
      <c r="C42" s="265" t="s">
        <v>59</v>
      </c>
      <c r="D42" s="266"/>
      <c r="E42" s="266"/>
      <c r="F42" s="266"/>
      <c r="G42" s="266"/>
      <c r="H42" s="266"/>
      <c r="I42" s="267"/>
    </row>
    <row r="43" spans="1:11">
      <c r="A43" s="398" t="s">
        <v>60</v>
      </c>
      <c r="B43" s="399" t="s">
        <v>61</v>
      </c>
      <c r="C43" s="326" t="s">
        <v>49</v>
      </c>
      <c r="D43" s="327"/>
      <c r="E43" s="327"/>
      <c r="F43" s="327"/>
      <c r="G43" s="327"/>
      <c r="H43" s="327"/>
      <c r="I43" s="328"/>
    </row>
    <row r="44" spans="1:11">
      <c r="A44" s="398"/>
      <c r="B44" s="399"/>
      <c r="C44" s="329" t="s">
        <v>156</v>
      </c>
      <c r="D44" s="330"/>
      <c r="E44" s="330"/>
      <c r="F44" s="330"/>
      <c r="G44" s="330"/>
      <c r="H44" s="330"/>
      <c r="I44" s="331"/>
    </row>
    <row r="45" spans="1:11" ht="17.25" thickBot="1">
      <c r="A45" s="423" t="s">
        <v>50</v>
      </c>
      <c r="B45" s="424"/>
      <c r="C45" s="38"/>
      <c r="D45" s="174" t="s">
        <v>51</v>
      </c>
      <c r="E45" s="174" t="s">
        <v>51</v>
      </c>
      <c r="F45" s="174" t="s">
        <v>51</v>
      </c>
      <c r="G45" s="40">
        <f>SUM(Tavush!C43:C45)</f>
        <v>0</v>
      </c>
      <c r="H45" s="40">
        <f>SUM(Tavush!D43:D45)</f>
        <v>0</v>
      </c>
      <c r="I45" s="40">
        <f>SUM(Tavush!E43:E45)</f>
        <v>38000</v>
      </c>
    </row>
    <row r="46" spans="1:11">
      <c r="A46" s="425" t="s">
        <v>52</v>
      </c>
      <c r="B46" s="426"/>
      <c r="C46" s="426"/>
      <c r="D46" s="426"/>
      <c r="E46" s="426"/>
      <c r="F46" s="426"/>
      <c r="G46" s="426"/>
      <c r="H46" s="426"/>
      <c r="I46" s="427"/>
    </row>
    <row r="47" spans="1:11" ht="17.25" thickBot="1">
      <c r="A47" s="428" t="s">
        <v>401</v>
      </c>
      <c r="B47" s="429"/>
      <c r="C47" s="429"/>
      <c r="D47" s="429"/>
      <c r="E47" s="429"/>
      <c r="F47" s="429"/>
      <c r="G47" s="429"/>
      <c r="H47" s="429"/>
      <c r="I47" s="430"/>
    </row>
    <row r="48" spans="1:11" ht="17.25" thickBot="1">
      <c r="A48" s="431" t="s">
        <v>53</v>
      </c>
      <c r="B48" s="432"/>
      <c r="C48" s="432"/>
      <c r="D48" s="432"/>
      <c r="E48" s="432"/>
      <c r="F48" s="432"/>
      <c r="G48" s="432"/>
      <c r="H48" s="432"/>
      <c r="I48" s="433"/>
    </row>
    <row r="49" spans="1:9" ht="72.75" customHeight="1" thickBot="1">
      <c r="A49" s="434" t="s">
        <v>54</v>
      </c>
      <c r="B49" s="435"/>
      <c r="C49" s="436" t="s">
        <v>62</v>
      </c>
      <c r="D49" s="437"/>
      <c r="E49" s="437"/>
      <c r="F49" s="437"/>
      <c r="G49" s="437"/>
      <c r="H49" s="437"/>
      <c r="I49" s="438"/>
    </row>
    <row r="50" spans="1:9" ht="71.25" customHeight="1" thickBot="1">
      <c r="A50" s="439" t="s">
        <v>56</v>
      </c>
      <c r="B50" s="440"/>
      <c r="C50" s="41"/>
      <c r="D50" s="41"/>
      <c r="E50" s="41"/>
      <c r="F50" s="41"/>
      <c r="G50" s="41"/>
      <c r="H50" s="41"/>
      <c r="I50" s="42"/>
    </row>
    <row r="51" spans="1:9">
      <c r="A51" s="441" t="s">
        <v>57</v>
      </c>
      <c r="B51" s="442"/>
      <c r="C51" s="442"/>
      <c r="D51" s="442"/>
      <c r="E51" s="442"/>
      <c r="F51" s="442"/>
      <c r="G51" s="443"/>
      <c r="H51" s="443"/>
      <c r="I51" s="444"/>
    </row>
    <row r="52" spans="1:9" ht="17.25" thickBot="1">
      <c r="A52" s="445" t="s">
        <v>157</v>
      </c>
      <c r="B52" s="446"/>
      <c r="C52" s="446"/>
      <c r="D52" s="446"/>
      <c r="E52" s="446"/>
      <c r="F52" s="446"/>
      <c r="G52" s="447"/>
      <c r="H52" s="447"/>
      <c r="I52" s="448"/>
    </row>
    <row r="53" spans="1:9">
      <c r="A53" s="441" t="s">
        <v>58</v>
      </c>
      <c r="B53" s="442"/>
      <c r="C53" s="442"/>
      <c r="D53" s="442"/>
      <c r="E53" s="442"/>
      <c r="F53" s="442"/>
      <c r="G53" s="443"/>
      <c r="H53" s="443"/>
      <c r="I53" s="444"/>
    </row>
    <row r="54" spans="1:9" ht="17.25" thickBot="1">
      <c r="A54" s="445" t="s">
        <v>78</v>
      </c>
      <c r="B54" s="446"/>
      <c r="C54" s="446"/>
      <c r="D54" s="446"/>
      <c r="E54" s="446"/>
      <c r="F54" s="446"/>
      <c r="G54" s="447"/>
      <c r="H54" s="447"/>
      <c r="I54" s="448"/>
    </row>
    <row r="55" spans="1:9">
      <c r="A55" s="111"/>
      <c r="B55" s="111"/>
      <c r="C55" s="111"/>
      <c r="D55" s="111"/>
      <c r="E55" s="111"/>
      <c r="F55" s="111"/>
      <c r="G55" s="111"/>
      <c r="H55" s="111"/>
      <c r="I55" s="111"/>
    </row>
    <row r="56" spans="1:9">
      <c r="A56" s="282" t="s">
        <v>63</v>
      </c>
      <c r="B56" s="282"/>
      <c r="C56" s="282"/>
      <c r="D56" s="282"/>
      <c r="E56" s="282"/>
      <c r="F56" s="282"/>
      <c r="G56" s="282"/>
      <c r="H56" s="282"/>
      <c r="I56" s="282"/>
    </row>
    <row r="58" spans="1:9" ht="25.5" customHeight="1" thickBot="1">
      <c r="A58" s="282" t="s">
        <v>64</v>
      </c>
      <c r="B58" s="282"/>
      <c r="C58" s="282"/>
      <c r="D58" s="282"/>
      <c r="E58" s="282"/>
      <c r="F58" s="282"/>
      <c r="G58" s="282"/>
      <c r="H58" s="282"/>
      <c r="I58" s="282"/>
    </row>
    <row r="59" spans="1:9" ht="39.75" customHeight="1">
      <c r="A59" s="358" t="s">
        <v>42</v>
      </c>
      <c r="B59" s="359"/>
      <c r="C59" s="359"/>
      <c r="D59" s="364" t="s">
        <v>27</v>
      </c>
      <c r="E59" s="365"/>
      <c r="F59" s="365"/>
      <c r="G59" s="365"/>
      <c r="H59" s="365"/>
      <c r="I59" s="366"/>
    </row>
    <row r="60" spans="1:9">
      <c r="A60" s="360"/>
      <c r="B60" s="361"/>
      <c r="C60" s="361"/>
      <c r="D60" s="367" t="s">
        <v>43</v>
      </c>
      <c r="E60" s="368"/>
      <c r="F60" s="270"/>
      <c r="G60" s="367" t="s">
        <v>44</v>
      </c>
      <c r="H60" s="368"/>
      <c r="I60" s="270"/>
    </row>
    <row r="61" spans="1:9" ht="33.75" thickBot="1">
      <c r="A61" s="362"/>
      <c r="B61" s="363"/>
      <c r="C61" s="363"/>
      <c r="D61" s="26" t="s">
        <v>14</v>
      </c>
      <c r="E61" s="26" t="s">
        <v>15</v>
      </c>
      <c r="F61" s="173" t="s">
        <v>5</v>
      </c>
      <c r="G61" s="26" t="s">
        <v>14</v>
      </c>
      <c r="H61" s="26" t="s">
        <v>15</v>
      </c>
      <c r="I61" s="45" t="s">
        <v>5</v>
      </c>
    </row>
    <row r="62" spans="1:9">
      <c r="A62" s="535" t="s">
        <v>45</v>
      </c>
      <c r="B62" s="536"/>
      <c r="C62" s="541" t="s">
        <v>24</v>
      </c>
      <c r="D62" s="542"/>
      <c r="E62" s="542"/>
      <c r="F62" s="542"/>
      <c r="G62" s="542"/>
      <c r="H62" s="542"/>
      <c r="I62" s="543"/>
    </row>
    <row r="63" spans="1:9">
      <c r="A63" s="537"/>
      <c r="B63" s="538"/>
      <c r="C63" s="544" t="s">
        <v>65</v>
      </c>
      <c r="D63" s="545"/>
      <c r="E63" s="545"/>
      <c r="F63" s="546"/>
      <c r="G63" s="546"/>
      <c r="H63" s="546"/>
      <c r="I63" s="547"/>
    </row>
    <row r="64" spans="1:9" ht="16.5" customHeight="1" thickBot="1">
      <c r="A64" s="539"/>
      <c r="B64" s="540"/>
      <c r="C64" s="549" t="s">
        <v>66</v>
      </c>
      <c r="D64" s="548"/>
      <c r="E64" s="548"/>
      <c r="F64" s="550"/>
      <c r="G64" s="550"/>
      <c r="H64" s="550"/>
      <c r="I64" s="551"/>
    </row>
    <row r="65" spans="1:9" ht="17.25" thickBot="1">
      <c r="A65" s="112" t="s">
        <v>67</v>
      </c>
      <c r="B65" s="186" t="s">
        <v>68</v>
      </c>
      <c r="C65" s="532" t="s">
        <v>366</v>
      </c>
      <c r="D65" s="533"/>
      <c r="E65" s="533"/>
      <c r="F65" s="533"/>
      <c r="G65" s="533"/>
      <c r="H65" s="533"/>
      <c r="I65" s="534"/>
    </row>
    <row r="66" spans="1:9" ht="65.25" customHeight="1" thickBot="1">
      <c r="A66" s="559" t="s">
        <v>69</v>
      </c>
      <c r="B66" s="560"/>
      <c r="C66" s="185" t="s">
        <v>70</v>
      </c>
      <c r="D66" s="186">
        <v>5</v>
      </c>
      <c r="E66" s="186">
        <v>5</v>
      </c>
      <c r="F66" s="186">
        <v>5</v>
      </c>
      <c r="G66" s="186"/>
      <c r="H66" s="186"/>
      <c r="I66" s="186"/>
    </row>
    <row r="67" spans="1:9" ht="50.25" thickBot="1">
      <c r="A67" s="532"/>
      <c r="B67" s="534"/>
      <c r="C67" s="185" t="s">
        <v>71</v>
      </c>
      <c r="D67" s="215">
        <v>0</v>
      </c>
      <c r="E67" s="215">
        <v>3800</v>
      </c>
      <c r="F67" s="186">
        <v>3800</v>
      </c>
      <c r="G67" s="186"/>
      <c r="H67" s="186"/>
      <c r="I67" s="186"/>
    </row>
    <row r="68" spans="1:9" ht="17.25" thickBot="1">
      <c r="A68" s="494" t="s">
        <v>72</v>
      </c>
      <c r="B68" s="496"/>
      <c r="C68" s="185"/>
      <c r="D68" s="185"/>
      <c r="E68" s="185"/>
      <c r="F68" s="186"/>
      <c r="G68" s="186"/>
      <c r="H68" s="186"/>
      <c r="I68" s="186"/>
    </row>
    <row r="69" spans="1:9" ht="57" customHeight="1" thickBot="1">
      <c r="A69" s="494" t="s">
        <v>73</v>
      </c>
      <c r="B69" s="495"/>
      <c r="C69" s="496"/>
      <c r="D69" s="185"/>
      <c r="E69" s="185"/>
      <c r="F69" s="186"/>
      <c r="G69" s="187">
        <f>SUM(Tavush!C32:C36)</f>
        <v>0</v>
      </c>
      <c r="H69" s="187">
        <f>SUM(Tavush!D32:D36)</f>
        <v>53500</v>
      </c>
      <c r="I69" s="187">
        <f>SUM(Tavush!E32:E36)</f>
        <v>53500</v>
      </c>
    </row>
    <row r="70" spans="1:9" ht="38.25" customHeight="1" thickBot="1">
      <c r="A70" s="494" t="s">
        <v>74</v>
      </c>
      <c r="B70" s="496"/>
      <c r="C70" s="114">
        <f>I69</f>
        <v>53500</v>
      </c>
      <c r="D70" s="190"/>
      <c r="E70" s="190"/>
      <c r="F70" s="186"/>
      <c r="G70" s="186"/>
      <c r="H70" s="186"/>
      <c r="I70" s="186"/>
    </row>
    <row r="71" spans="1:9" ht="84" customHeight="1" thickBot="1">
      <c r="A71" s="494" t="s">
        <v>75</v>
      </c>
      <c r="B71" s="496"/>
      <c r="C71" s="185"/>
      <c r="D71" s="185"/>
      <c r="E71" s="185"/>
      <c r="F71" s="186"/>
      <c r="G71" s="186"/>
      <c r="H71" s="186"/>
      <c r="I71" s="186"/>
    </row>
    <row r="72" spans="1:9" ht="15" customHeight="1" thickBot="1">
      <c r="A72" s="491" t="s">
        <v>57</v>
      </c>
      <c r="B72" s="492"/>
      <c r="C72" s="492"/>
      <c r="D72" s="492"/>
      <c r="E72" s="492"/>
      <c r="F72" s="492"/>
      <c r="G72" s="492"/>
      <c r="H72" s="492"/>
      <c r="I72" s="493"/>
    </row>
    <row r="73" spans="1:9" ht="17.25" thickBot="1">
      <c r="A73" s="494" t="s">
        <v>368</v>
      </c>
      <c r="B73" s="495"/>
      <c r="C73" s="495"/>
      <c r="D73" s="495"/>
      <c r="E73" s="495"/>
      <c r="F73" s="495"/>
      <c r="G73" s="495"/>
      <c r="H73" s="495"/>
      <c r="I73" s="496"/>
    </row>
    <row r="74" spans="1:9" ht="17.25" thickBot="1">
      <c r="A74" s="491" t="s">
        <v>58</v>
      </c>
      <c r="B74" s="492"/>
      <c r="C74" s="492"/>
      <c r="D74" s="492"/>
      <c r="E74" s="492"/>
      <c r="F74" s="492"/>
      <c r="G74" s="492"/>
      <c r="H74" s="492"/>
      <c r="I74" s="493"/>
    </row>
    <row r="75" spans="1:9" ht="17.25" thickBot="1">
      <c r="A75" s="494" t="s">
        <v>76</v>
      </c>
      <c r="B75" s="495"/>
      <c r="C75" s="495"/>
      <c r="D75" s="495"/>
      <c r="E75" s="495"/>
      <c r="F75" s="495"/>
      <c r="G75" s="495"/>
      <c r="H75" s="495"/>
      <c r="I75" s="496"/>
    </row>
    <row r="76" spans="1:9">
      <c r="A76" s="535" t="s">
        <v>45</v>
      </c>
      <c r="B76" s="536"/>
      <c r="C76" s="541" t="s">
        <v>24</v>
      </c>
      <c r="D76" s="542"/>
      <c r="E76" s="542"/>
      <c r="F76" s="542"/>
      <c r="G76" s="542"/>
      <c r="H76" s="542"/>
      <c r="I76" s="543"/>
    </row>
    <row r="77" spans="1:9">
      <c r="A77" s="537"/>
      <c r="B77" s="538"/>
      <c r="C77" s="544" t="s">
        <v>114</v>
      </c>
      <c r="D77" s="545"/>
      <c r="E77" s="545"/>
      <c r="F77" s="546"/>
      <c r="G77" s="546"/>
      <c r="H77" s="546"/>
      <c r="I77" s="547"/>
    </row>
    <row r="78" spans="1:9" ht="17.25" thickBot="1">
      <c r="A78" s="539"/>
      <c r="B78" s="540"/>
      <c r="C78" s="549" t="s">
        <v>66</v>
      </c>
      <c r="D78" s="548"/>
      <c r="E78" s="548"/>
      <c r="F78" s="550"/>
      <c r="G78" s="550"/>
      <c r="H78" s="550"/>
      <c r="I78" s="551"/>
    </row>
    <row r="79" spans="1:9" ht="17.25" thickBot="1">
      <c r="A79" s="112" t="s">
        <v>104</v>
      </c>
      <c r="B79" s="186" t="s">
        <v>68</v>
      </c>
      <c r="C79" s="532" t="s">
        <v>114</v>
      </c>
      <c r="D79" s="533"/>
      <c r="E79" s="533"/>
      <c r="F79" s="533"/>
      <c r="G79" s="533"/>
      <c r="H79" s="533"/>
      <c r="I79" s="534"/>
    </row>
    <row r="80" spans="1:9" ht="55.5" customHeight="1" thickBot="1">
      <c r="A80" s="494" t="s">
        <v>69</v>
      </c>
      <c r="B80" s="496"/>
      <c r="C80" s="185" t="s">
        <v>115</v>
      </c>
      <c r="D80" s="187">
        <v>0</v>
      </c>
      <c r="E80" s="187">
        <v>1</v>
      </c>
      <c r="F80" s="187">
        <v>2.5</v>
      </c>
      <c r="G80" s="186"/>
      <c r="H80" s="186"/>
      <c r="I80" s="186"/>
    </row>
    <row r="81" spans="1:9" ht="17.25" thickBot="1">
      <c r="A81" s="494" t="s">
        <v>72</v>
      </c>
      <c r="B81" s="496"/>
      <c r="C81" s="185"/>
      <c r="D81" s="185"/>
      <c r="E81" s="185"/>
      <c r="F81" s="186"/>
      <c r="G81" s="186"/>
      <c r="H81" s="186"/>
      <c r="I81" s="186"/>
    </row>
    <row r="82" spans="1:9" ht="57" customHeight="1" thickBot="1">
      <c r="A82" s="494" t="s">
        <v>73</v>
      </c>
      <c r="B82" s="495"/>
      <c r="C82" s="496"/>
      <c r="D82" s="185"/>
      <c r="E82" s="185"/>
      <c r="F82" s="186"/>
      <c r="G82" s="187">
        <f>SUM(Tavush!C12)</f>
        <v>0</v>
      </c>
      <c r="H82" s="187">
        <f>SUM(Tavush!D12)</f>
        <v>9000</v>
      </c>
      <c r="I82" s="187">
        <f>SUM(Tavush!E12)</f>
        <v>15000</v>
      </c>
    </row>
    <row r="83" spans="1:9" ht="42" customHeight="1" thickBot="1">
      <c r="A83" s="494" t="s">
        <v>74</v>
      </c>
      <c r="B83" s="496"/>
      <c r="C83" s="114">
        <f>I82</f>
        <v>15000</v>
      </c>
      <c r="D83" s="114"/>
      <c r="E83" s="114"/>
      <c r="F83" s="186"/>
      <c r="G83" s="186"/>
      <c r="H83" s="186"/>
      <c r="I83" s="186"/>
    </row>
    <row r="84" spans="1:9" ht="95.25" customHeight="1" thickBot="1">
      <c r="A84" s="494" t="s">
        <v>75</v>
      </c>
      <c r="B84" s="496"/>
      <c r="C84" s="185"/>
      <c r="D84" s="185"/>
      <c r="E84" s="185"/>
      <c r="F84" s="186"/>
      <c r="G84" s="186"/>
      <c r="H84" s="186"/>
      <c r="I84" s="186"/>
    </row>
    <row r="85" spans="1:9">
      <c r="A85" s="561" t="s">
        <v>57</v>
      </c>
      <c r="B85" s="562"/>
      <c r="C85" s="562"/>
      <c r="D85" s="562"/>
      <c r="E85" s="562"/>
      <c r="F85" s="562"/>
      <c r="G85" s="562"/>
      <c r="H85" s="562"/>
      <c r="I85" s="563"/>
    </row>
    <row r="86" spans="1:9" ht="17.25" thickBot="1">
      <c r="A86" s="532" t="s">
        <v>158</v>
      </c>
      <c r="B86" s="533"/>
      <c r="C86" s="533"/>
      <c r="D86" s="533"/>
      <c r="E86" s="533"/>
      <c r="F86" s="533"/>
      <c r="G86" s="533"/>
      <c r="H86" s="533"/>
      <c r="I86" s="534"/>
    </row>
    <row r="87" spans="1:9">
      <c r="A87" s="561" t="s">
        <v>58</v>
      </c>
      <c r="B87" s="562"/>
      <c r="C87" s="562"/>
      <c r="D87" s="562"/>
      <c r="E87" s="562"/>
      <c r="F87" s="562"/>
      <c r="G87" s="562"/>
      <c r="H87" s="562"/>
      <c r="I87" s="563"/>
    </row>
    <row r="88" spans="1:9" ht="17.25" thickBot="1">
      <c r="A88" s="532" t="s">
        <v>76</v>
      </c>
      <c r="B88" s="533"/>
      <c r="C88" s="533"/>
      <c r="D88" s="533"/>
      <c r="E88" s="533"/>
      <c r="F88" s="533"/>
      <c r="G88" s="533"/>
      <c r="H88" s="533"/>
      <c r="I88" s="534"/>
    </row>
    <row r="89" spans="1:9">
      <c r="A89" s="258" t="s">
        <v>45</v>
      </c>
      <c r="B89" s="259"/>
      <c r="C89" s="262" t="s">
        <v>24</v>
      </c>
      <c r="D89" s="263"/>
      <c r="E89" s="263"/>
      <c r="F89" s="263"/>
      <c r="G89" s="263"/>
      <c r="H89" s="263"/>
      <c r="I89" s="264"/>
    </row>
    <row r="90" spans="1:9">
      <c r="A90" s="260"/>
      <c r="B90" s="261"/>
      <c r="C90" s="265" t="s">
        <v>116</v>
      </c>
      <c r="D90" s="266"/>
      <c r="E90" s="266"/>
      <c r="F90" s="266"/>
      <c r="G90" s="266"/>
      <c r="H90" s="266"/>
      <c r="I90" s="267"/>
    </row>
    <row r="91" spans="1:9">
      <c r="A91" s="268" t="s">
        <v>103</v>
      </c>
      <c r="B91" s="270" t="s">
        <v>68</v>
      </c>
      <c r="C91" s="272" t="s">
        <v>49</v>
      </c>
      <c r="D91" s="273"/>
      <c r="E91" s="273"/>
      <c r="F91" s="273"/>
      <c r="G91" s="273"/>
      <c r="H91" s="273"/>
      <c r="I91" s="274"/>
    </row>
    <row r="92" spans="1:9" ht="17.25" thickBot="1">
      <c r="A92" s="269"/>
      <c r="B92" s="271"/>
      <c r="C92" s="275" t="s">
        <v>117</v>
      </c>
      <c r="D92" s="276"/>
      <c r="E92" s="276"/>
      <c r="F92" s="276"/>
      <c r="G92" s="276"/>
      <c r="H92" s="276"/>
      <c r="I92" s="277"/>
    </row>
    <row r="93" spans="1:9" ht="49.5">
      <c r="A93" s="278" t="s">
        <v>69</v>
      </c>
      <c r="B93" s="279"/>
      <c r="C93" s="100" t="s">
        <v>118</v>
      </c>
      <c r="D93" s="101">
        <v>4</v>
      </c>
      <c r="E93" s="101">
        <v>4</v>
      </c>
      <c r="F93" s="101">
        <v>4</v>
      </c>
      <c r="G93" s="102"/>
      <c r="H93" s="102"/>
      <c r="I93" s="103"/>
    </row>
    <row r="94" spans="1:9" ht="30" customHeight="1" thickBot="1">
      <c r="A94" s="280" t="s">
        <v>72</v>
      </c>
      <c r="B94" s="281"/>
      <c r="C94" s="104"/>
      <c r="D94" s="104"/>
      <c r="E94" s="104"/>
      <c r="F94" s="173"/>
      <c r="G94" s="105"/>
      <c r="H94" s="105"/>
      <c r="I94" s="45"/>
    </row>
    <row r="95" spans="1:9" ht="56.25" customHeight="1" thickBot="1">
      <c r="A95" s="246" t="s">
        <v>84</v>
      </c>
      <c r="B95" s="247"/>
      <c r="C95" s="247"/>
      <c r="D95" s="184"/>
      <c r="E95" s="184"/>
      <c r="F95" s="78"/>
      <c r="G95" s="106">
        <f>SUM(Tavush!C13:C14,Tavush!C41:C42,Tavush!C55)</f>
        <v>22000</v>
      </c>
      <c r="H95" s="106">
        <f>SUM(Tavush!D13:D14,Tavush!D41:D42,Tavush!D55)</f>
        <v>42800</v>
      </c>
      <c r="I95" s="106">
        <f>SUM(Tavush!E13:E14,Tavush!E41:E42,Tavush!E55)</f>
        <v>47000</v>
      </c>
    </row>
    <row r="96" spans="1:9" ht="40.5" customHeight="1" thickBot="1">
      <c r="A96" s="248" t="s">
        <v>85</v>
      </c>
      <c r="B96" s="249"/>
      <c r="C96" s="107">
        <f>I95</f>
        <v>47000</v>
      </c>
      <c r="D96" s="107"/>
      <c r="E96" s="107"/>
      <c r="F96" s="78"/>
      <c r="G96" s="81"/>
      <c r="H96" s="81"/>
      <c r="I96" s="77"/>
    </row>
    <row r="97" spans="1:9" ht="90" customHeight="1" thickBot="1">
      <c r="A97" s="248" t="s">
        <v>86</v>
      </c>
      <c r="B97" s="249"/>
      <c r="C97" s="177"/>
      <c r="D97" s="177"/>
      <c r="E97" s="177"/>
      <c r="F97" s="78"/>
      <c r="G97" s="81"/>
      <c r="H97" s="81"/>
      <c r="I97" s="77"/>
    </row>
    <row r="98" spans="1:9">
      <c r="A98" s="250" t="s">
        <v>57</v>
      </c>
      <c r="B98" s="251"/>
      <c r="C98" s="251"/>
      <c r="D98" s="251"/>
      <c r="E98" s="251"/>
      <c r="F98" s="251"/>
      <c r="G98" s="252"/>
      <c r="H98" s="252"/>
      <c r="I98" s="253"/>
    </row>
    <row r="99" spans="1:9" ht="17.25" thickBot="1">
      <c r="A99" s="254" t="s">
        <v>159</v>
      </c>
      <c r="B99" s="255"/>
      <c r="C99" s="255"/>
      <c r="D99" s="255"/>
      <c r="E99" s="255"/>
      <c r="F99" s="255"/>
      <c r="G99" s="256"/>
      <c r="H99" s="256"/>
      <c r="I99" s="257"/>
    </row>
    <row r="100" spans="1:9">
      <c r="A100" s="250" t="s">
        <v>58</v>
      </c>
      <c r="B100" s="251"/>
      <c r="C100" s="251"/>
      <c r="D100" s="251"/>
      <c r="E100" s="251"/>
      <c r="F100" s="251"/>
      <c r="G100" s="252"/>
      <c r="H100" s="252"/>
      <c r="I100" s="253"/>
    </row>
    <row r="101" spans="1:9" ht="17.25" thickBot="1">
      <c r="A101" s="254" t="s">
        <v>76</v>
      </c>
      <c r="B101" s="255"/>
      <c r="C101" s="255"/>
      <c r="D101" s="255"/>
      <c r="E101" s="255"/>
      <c r="F101" s="255"/>
      <c r="G101" s="256"/>
      <c r="H101" s="256"/>
      <c r="I101" s="257"/>
    </row>
    <row r="102" spans="1:9">
      <c r="A102" s="535" t="s">
        <v>45</v>
      </c>
      <c r="B102" s="536"/>
      <c r="C102" s="541" t="s">
        <v>24</v>
      </c>
      <c r="D102" s="542"/>
      <c r="E102" s="542"/>
      <c r="F102" s="542"/>
      <c r="G102" s="542"/>
      <c r="H102" s="542"/>
      <c r="I102" s="543"/>
    </row>
    <row r="103" spans="1:9">
      <c r="A103" s="537"/>
      <c r="B103" s="538"/>
      <c r="C103" s="544" t="s">
        <v>111</v>
      </c>
      <c r="D103" s="545"/>
      <c r="E103" s="545"/>
      <c r="F103" s="546"/>
      <c r="G103" s="546"/>
      <c r="H103" s="546"/>
      <c r="I103" s="547"/>
    </row>
    <row r="104" spans="1:9" ht="17.25" thickBot="1">
      <c r="A104" s="539"/>
      <c r="B104" s="540"/>
      <c r="C104" s="549" t="s">
        <v>66</v>
      </c>
      <c r="D104" s="548"/>
      <c r="E104" s="548"/>
      <c r="F104" s="550"/>
      <c r="G104" s="550"/>
      <c r="H104" s="550"/>
      <c r="I104" s="551"/>
    </row>
    <row r="105" spans="1:9" ht="17.25" thickBot="1">
      <c r="A105" s="112" t="s">
        <v>80</v>
      </c>
      <c r="B105" s="186" t="s">
        <v>68</v>
      </c>
      <c r="C105" s="532"/>
      <c r="D105" s="533"/>
      <c r="E105" s="533"/>
      <c r="F105" s="533"/>
      <c r="G105" s="533"/>
      <c r="H105" s="533"/>
      <c r="I105" s="534"/>
    </row>
    <row r="106" spans="1:9" ht="66.75" thickBot="1">
      <c r="A106" s="494" t="s">
        <v>69</v>
      </c>
      <c r="B106" s="496"/>
      <c r="C106" s="228" t="s">
        <v>113</v>
      </c>
      <c r="D106" s="228">
        <v>0.5</v>
      </c>
      <c r="E106" s="228">
        <v>1</v>
      </c>
      <c r="F106" s="228">
        <v>1.2</v>
      </c>
      <c r="G106" s="186"/>
      <c r="H106" s="186"/>
      <c r="I106" s="186"/>
    </row>
    <row r="107" spans="1:9" ht="17.25" thickBot="1">
      <c r="A107" s="494" t="s">
        <v>72</v>
      </c>
      <c r="B107" s="496"/>
      <c r="C107" s="185"/>
      <c r="D107" s="185"/>
      <c r="E107" s="185"/>
      <c r="F107" s="186"/>
      <c r="G107" s="186"/>
      <c r="H107" s="186"/>
      <c r="I107" s="186"/>
    </row>
    <row r="108" spans="1:9" ht="72.75" customHeight="1" thickBot="1">
      <c r="A108" s="494" t="s">
        <v>73</v>
      </c>
      <c r="B108" s="495"/>
      <c r="C108" s="496"/>
      <c r="D108" s="185"/>
      <c r="E108" s="185"/>
      <c r="F108" s="186"/>
      <c r="G108" s="113">
        <f>SUM(Tavush!C37:C40)</f>
        <v>55000</v>
      </c>
      <c r="H108" s="113">
        <f>SUM(Tavush!D37:D40)</f>
        <v>89480</v>
      </c>
      <c r="I108" s="113">
        <f>SUM(Tavush!E37:E40)</f>
        <v>98100</v>
      </c>
    </row>
    <row r="109" spans="1:9" ht="48" customHeight="1" thickBot="1">
      <c r="A109" s="494" t="s">
        <v>74</v>
      </c>
      <c r="B109" s="496"/>
      <c r="C109" s="191">
        <f>I108</f>
        <v>98100</v>
      </c>
      <c r="D109" s="191"/>
      <c r="E109" s="191"/>
      <c r="F109" s="186"/>
      <c r="G109" s="186"/>
      <c r="H109" s="186"/>
      <c r="I109" s="186"/>
    </row>
    <row r="110" spans="1:9" ht="99.75" customHeight="1" thickBot="1">
      <c r="A110" s="494" t="s">
        <v>75</v>
      </c>
      <c r="B110" s="496"/>
      <c r="C110" s="185"/>
      <c r="D110" s="185"/>
      <c r="E110" s="185"/>
      <c r="F110" s="186"/>
      <c r="G110" s="186"/>
      <c r="H110" s="186"/>
      <c r="I110" s="186"/>
    </row>
    <row r="111" spans="1:9">
      <c r="A111" s="561" t="s">
        <v>57</v>
      </c>
      <c r="B111" s="562"/>
      <c r="C111" s="562"/>
      <c r="D111" s="562"/>
      <c r="E111" s="562"/>
      <c r="F111" s="562"/>
      <c r="G111" s="562"/>
      <c r="H111" s="562"/>
      <c r="I111" s="563"/>
    </row>
    <row r="112" spans="1:9" ht="17.25" thickBot="1">
      <c r="A112" s="532" t="s">
        <v>160</v>
      </c>
      <c r="B112" s="533"/>
      <c r="C112" s="533"/>
      <c r="D112" s="533"/>
      <c r="E112" s="533"/>
      <c r="F112" s="533"/>
      <c r="G112" s="533"/>
      <c r="H112" s="533"/>
      <c r="I112" s="534"/>
    </row>
    <row r="113" spans="1:9">
      <c r="A113" s="561" t="s">
        <v>58</v>
      </c>
      <c r="B113" s="562"/>
      <c r="C113" s="562"/>
      <c r="D113" s="562"/>
      <c r="E113" s="562"/>
      <c r="F113" s="562"/>
      <c r="G113" s="562"/>
      <c r="H113" s="562"/>
      <c r="I113" s="563"/>
    </row>
    <row r="114" spans="1:9" ht="17.25" thickBot="1">
      <c r="A114" s="532" t="s">
        <v>76</v>
      </c>
      <c r="B114" s="533"/>
      <c r="C114" s="533"/>
      <c r="D114" s="533"/>
      <c r="E114" s="533"/>
      <c r="F114" s="533"/>
      <c r="G114" s="533"/>
      <c r="H114" s="533"/>
      <c r="I114" s="534"/>
    </row>
    <row r="115" spans="1:9">
      <c r="A115" s="305" t="s">
        <v>45</v>
      </c>
      <c r="B115" s="306"/>
      <c r="C115" s="309" t="s">
        <v>24</v>
      </c>
      <c r="D115" s="310"/>
      <c r="E115" s="310"/>
      <c r="F115" s="310"/>
      <c r="G115" s="310"/>
      <c r="H115" s="310"/>
      <c r="I115" s="311"/>
    </row>
    <row r="116" spans="1:9">
      <c r="A116" s="307"/>
      <c r="B116" s="308"/>
      <c r="C116" s="395" t="s">
        <v>79</v>
      </c>
      <c r="D116" s="396"/>
      <c r="E116" s="396"/>
      <c r="F116" s="396"/>
      <c r="G116" s="396"/>
      <c r="H116" s="396"/>
      <c r="I116" s="397"/>
    </row>
    <row r="117" spans="1:9">
      <c r="A117" s="315" t="s">
        <v>128</v>
      </c>
      <c r="B117" s="316" t="s">
        <v>68</v>
      </c>
      <c r="C117" s="417" t="s">
        <v>49</v>
      </c>
      <c r="D117" s="418"/>
      <c r="E117" s="418"/>
      <c r="F117" s="418"/>
      <c r="G117" s="418"/>
      <c r="H117" s="418"/>
      <c r="I117" s="419"/>
    </row>
    <row r="118" spans="1:9" ht="17.25" thickBot="1">
      <c r="A118" s="415"/>
      <c r="B118" s="416"/>
      <c r="C118" s="420" t="s">
        <v>81</v>
      </c>
      <c r="D118" s="421"/>
      <c r="E118" s="421"/>
      <c r="F118" s="421"/>
      <c r="G118" s="421"/>
      <c r="H118" s="421"/>
      <c r="I118" s="422"/>
    </row>
    <row r="119" spans="1:9" ht="66">
      <c r="A119" s="400" t="s">
        <v>69</v>
      </c>
      <c r="B119" s="401"/>
      <c r="C119" s="54" t="s">
        <v>82</v>
      </c>
      <c r="D119" s="87">
        <v>36</v>
      </c>
      <c r="E119" s="87">
        <v>36</v>
      </c>
      <c r="F119" s="87">
        <v>36</v>
      </c>
      <c r="G119" s="55"/>
      <c r="H119" s="55"/>
      <c r="I119" s="56"/>
    </row>
    <row r="120" spans="1:9" ht="116.25" thickBot="1">
      <c r="A120" s="402" t="s">
        <v>72</v>
      </c>
      <c r="B120" s="403"/>
      <c r="C120" s="57" t="s">
        <v>83</v>
      </c>
      <c r="D120" s="57"/>
      <c r="E120" s="57"/>
      <c r="F120" s="58">
        <v>100</v>
      </c>
      <c r="G120" s="59"/>
      <c r="H120" s="59"/>
      <c r="I120" s="60"/>
    </row>
    <row r="121" spans="1:9" ht="68.25" customHeight="1" thickBot="1">
      <c r="A121" s="404" t="s">
        <v>84</v>
      </c>
      <c r="B121" s="405"/>
      <c r="C121" s="405"/>
      <c r="D121" s="175"/>
      <c r="E121" s="175"/>
      <c r="F121" s="62"/>
      <c r="G121" s="63">
        <f>Tavush!C67</f>
        <v>20000</v>
      </c>
      <c r="H121" s="63">
        <f>Tavush!D67</f>
        <v>20000</v>
      </c>
      <c r="I121" s="63">
        <f>Tavush!E67</f>
        <v>20000</v>
      </c>
    </row>
    <row r="122" spans="1:9" ht="48.75" customHeight="1" thickBot="1">
      <c r="A122" s="406" t="s">
        <v>85</v>
      </c>
      <c r="B122" s="407"/>
      <c r="C122" s="63">
        <f>I121</f>
        <v>20000</v>
      </c>
      <c r="D122" s="64"/>
      <c r="E122" s="64"/>
      <c r="F122" s="62"/>
      <c r="G122" s="65"/>
      <c r="H122" s="65"/>
      <c r="I122" s="66"/>
    </row>
    <row r="123" spans="1:9" ht="80.25" customHeight="1" thickBot="1">
      <c r="A123" s="406" t="s">
        <v>86</v>
      </c>
      <c r="B123" s="407"/>
      <c r="C123" s="172"/>
      <c r="D123" s="172"/>
      <c r="E123" s="172"/>
      <c r="F123" s="62"/>
      <c r="G123" s="65"/>
      <c r="H123" s="65"/>
      <c r="I123" s="66"/>
    </row>
    <row r="124" spans="1:9" ht="23.25" customHeight="1">
      <c r="A124" s="342" t="s">
        <v>57</v>
      </c>
      <c r="B124" s="343"/>
      <c r="C124" s="343"/>
      <c r="D124" s="343"/>
      <c r="E124" s="343"/>
      <c r="F124" s="343"/>
      <c r="G124" s="344"/>
      <c r="H124" s="344"/>
      <c r="I124" s="345"/>
    </row>
    <row r="125" spans="1:9" ht="17.25" thickBot="1">
      <c r="A125" s="286" t="s">
        <v>161</v>
      </c>
      <c r="B125" s="287"/>
      <c r="C125" s="287"/>
      <c r="D125" s="287"/>
      <c r="E125" s="287"/>
      <c r="F125" s="287"/>
      <c r="G125" s="288"/>
      <c r="H125" s="288"/>
      <c r="I125" s="289"/>
    </row>
    <row r="126" spans="1:9">
      <c r="A126" s="342" t="s">
        <v>58</v>
      </c>
      <c r="B126" s="343"/>
      <c r="C126" s="343"/>
      <c r="D126" s="343"/>
      <c r="E126" s="343"/>
      <c r="F126" s="343"/>
      <c r="G126" s="344"/>
      <c r="H126" s="344"/>
      <c r="I126" s="345"/>
    </row>
    <row r="127" spans="1:9" ht="17.25" thickBot="1">
      <c r="A127" s="286" t="s">
        <v>76</v>
      </c>
      <c r="B127" s="287"/>
      <c r="C127" s="287"/>
      <c r="D127" s="287"/>
      <c r="E127" s="287"/>
      <c r="F127" s="287"/>
      <c r="G127" s="288"/>
      <c r="H127" s="288"/>
      <c r="I127" s="289"/>
    </row>
    <row r="128" spans="1:9" s="188" customFormat="1">
      <c r="A128" s="552" t="s">
        <v>42</v>
      </c>
      <c r="B128" s="553"/>
      <c r="C128" s="553"/>
      <c r="D128" s="303" t="s">
        <v>27</v>
      </c>
      <c r="E128" s="303"/>
      <c r="F128" s="303"/>
      <c r="G128" s="303"/>
      <c r="H128" s="303"/>
      <c r="I128" s="303"/>
    </row>
    <row r="129" spans="1:11" s="188" customFormat="1">
      <c r="A129" s="554"/>
      <c r="B129" s="555"/>
      <c r="C129" s="555"/>
      <c r="D129" s="473" t="s">
        <v>109</v>
      </c>
      <c r="E129" s="473"/>
      <c r="F129" s="473"/>
      <c r="G129" s="473" t="s">
        <v>110</v>
      </c>
      <c r="H129" s="473"/>
      <c r="I129" s="473"/>
    </row>
    <row r="130" spans="1:11" s="188" customFormat="1" ht="35.25" customHeight="1" thickBot="1">
      <c r="A130" s="556"/>
      <c r="B130" s="557"/>
      <c r="C130" s="558"/>
      <c r="D130" s="26" t="s">
        <v>14</v>
      </c>
      <c r="E130" s="26" t="s">
        <v>15</v>
      </c>
      <c r="F130" s="26" t="s">
        <v>5</v>
      </c>
      <c r="G130" s="26" t="s">
        <v>14</v>
      </c>
      <c r="H130" s="26" t="s">
        <v>15</v>
      </c>
      <c r="I130" s="186" t="s">
        <v>5</v>
      </c>
    </row>
    <row r="131" spans="1:11" s="188" customFormat="1">
      <c r="A131" s="258" t="s">
        <v>45</v>
      </c>
      <c r="B131" s="259"/>
      <c r="C131" s="272" t="s">
        <v>24</v>
      </c>
      <c r="D131" s="273"/>
      <c r="E131" s="273"/>
      <c r="F131" s="273"/>
      <c r="G131" s="273"/>
      <c r="H131" s="273"/>
      <c r="I131" s="274"/>
    </row>
    <row r="132" spans="1:11" s="188" customFormat="1" ht="33" customHeight="1">
      <c r="A132" s="260"/>
      <c r="B132" s="261"/>
      <c r="C132" s="487" t="s">
        <v>369</v>
      </c>
      <c r="D132" s="488"/>
      <c r="E132" s="488"/>
      <c r="F132" s="489"/>
      <c r="G132" s="489"/>
      <c r="H132" s="489"/>
      <c r="I132" s="490"/>
    </row>
    <row r="133" spans="1:11" s="188" customFormat="1">
      <c r="A133" s="268" t="s">
        <v>88</v>
      </c>
      <c r="B133" s="270" t="s">
        <v>89</v>
      </c>
      <c r="C133" s="481" t="s">
        <v>49</v>
      </c>
      <c r="D133" s="482"/>
      <c r="E133" s="482"/>
      <c r="F133" s="482"/>
      <c r="G133" s="482"/>
      <c r="H133" s="482"/>
      <c r="I133" s="483"/>
    </row>
    <row r="134" spans="1:11" s="188" customFormat="1" ht="17.25" thickBot="1">
      <c r="A134" s="268"/>
      <c r="B134" s="270"/>
      <c r="C134" s="408" t="s">
        <v>132</v>
      </c>
      <c r="D134" s="409"/>
      <c r="E134" s="409"/>
      <c r="F134" s="409"/>
      <c r="G134" s="409"/>
      <c r="H134" s="409"/>
      <c r="I134" s="410"/>
    </row>
    <row r="135" spans="1:11" s="188" customFormat="1" ht="49.5" customHeight="1" thickBot="1">
      <c r="A135" s="248" t="s">
        <v>91</v>
      </c>
      <c r="B135" s="249"/>
      <c r="C135" s="195" t="s">
        <v>92</v>
      </c>
      <c r="D135" s="196">
        <v>1</v>
      </c>
      <c r="E135" s="196">
        <v>1</v>
      </c>
      <c r="F135" s="197">
        <v>1</v>
      </c>
      <c r="G135" s="198"/>
      <c r="H135" s="198"/>
      <c r="I135" s="199"/>
    </row>
    <row r="136" spans="1:11" s="188" customFormat="1" ht="30.75" customHeight="1" thickBot="1">
      <c r="A136" s="248" t="s">
        <v>93</v>
      </c>
      <c r="B136" s="249"/>
      <c r="C136" s="183"/>
      <c r="D136" s="78"/>
      <c r="E136" s="78"/>
      <c r="F136" s="78"/>
      <c r="G136" s="110">
        <f>SUM(Tavush!C11)</f>
        <v>0</v>
      </c>
      <c r="H136" s="110">
        <f>SUM(Tavush!D11)</f>
        <v>16000</v>
      </c>
      <c r="I136" s="110">
        <f>SUM(Tavush!E11)</f>
        <v>20000</v>
      </c>
    </row>
    <row r="137" spans="1:11" s="188" customFormat="1" ht="17.25" thickBot="1">
      <c r="A137" s="248" t="s">
        <v>94</v>
      </c>
      <c r="B137" s="456"/>
      <c r="C137" s="249"/>
      <c r="D137" s="176"/>
      <c r="E137" s="176"/>
      <c r="F137" s="78"/>
      <c r="G137" s="81"/>
      <c r="H137" s="81"/>
      <c r="I137" s="77"/>
    </row>
    <row r="138" spans="1:11" s="188" customFormat="1">
      <c r="A138" s="457" t="s">
        <v>95</v>
      </c>
      <c r="B138" s="458"/>
      <c r="C138" s="458"/>
      <c r="D138" s="458"/>
      <c r="E138" s="458"/>
      <c r="F138" s="458"/>
      <c r="G138" s="458"/>
      <c r="H138" s="458"/>
      <c r="I138" s="459"/>
      <c r="K138" s="189"/>
    </row>
    <row r="139" spans="1:11" s="188" customFormat="1" ht="17.25" thickBot="1">
      <c r="A139" s="460" t="s">
        <v>135</v>
      </c>
      <c r="B139" s="461"/>
      <c r="C139" s="461"/>
      <c r="D139" s="461"/>
      <c r="E139" s="461"/>
      <c r="F139" s="461"/>
      <c r="G139" s="461"/>
      <c r="H139" s="461"/>
      <c r="I139" s="462"/>
    </row>
    <row r="140" spans="1:11" s="188" customFormat="1">
      <c r="A140" s="250" t="s">
        <v>57</v>
      </c>
      <c r="B140" s="251"/>
      <c r="C140" s="251"/>
      <c r="D140" s="251"/>
      <c r="E140" s="251"/>
      <c r="F140" s="251"/>
      <c r="G140" s="252"/>
      <c r="H140" s="252"/>
      <c r="I140" s="253"/>
    </row>
    <row r="141" spans="1:11" s="188" customFormat="1" ht="17.25" thickBot="1">
      <c r="A141" s="254" t="s">
        <v>97</v>
      </c>
      <c r="B141" s="255"/>
      <c r="C141" s="255"/>
      <c r="D141" s="255"/>
      <c r="E141" s="255"/>
      <c r="F141" s="255"/>
      <c r="G141" s="256"/>
      <c r="H141" s="256"/>
      <c r="I141" s="257"/>
    </row>
    <row r="142" spans="1:11" s="188" customFormat="1" ht="24" customHeight="1">
      <c r="A142" s="250" t="s">
        <v>58</v>
      </c>
      <c r="B142" s="251"/>
      <c r="C142" s="251"/>
      <c r="D142" s="251"/>
      <c r="E142" s="251"/>
      <c r="F142" s="251"/>
      <c r="G142" s="252"/>
      <c r="H142" s="252"/>
      <c r="I142" s="253"/>
    </row>
    <row r="143" spans="1:11" s="188" customFormat="1" ht="55.5" customHeight="1" thickBot="1">
      <c r="A143" s="254" t="s">
        <v>98</v>
      </c>
      <c r="B143" s="255"/>
      <c r="C143" s="255"/>
      <c r="D143" s="255"/>
      <c r="E143" s="255"/>
      <c r="F143" s="255"/>
      <c r="G143" s="256"/>
      <c r="H143" s="256"/>
      <c r="I143" s="257"/>
    </row>
    <row r="144" spans="1:11" s="188" customFormat="1">
      <c r="A144" s="258" t="s">
        <v>45</v>
      </c>
      <c r="B144" s="259"/>
      <c r="C144" s="262" t="s">
        <v>24</v>
      </c>
      <c r="D144" s="263"/>
      <c r="E144" s="263"/>
      <c r="F144" s="263"/>
      <c r="G144" s="263"/>
      <c r="H144" s="263"/>
      <c r="I144" s="264"/>
    </row>
    <row r="145" spans="1:9" s="188" customFormat="1" ht="33" customHeight="1">
      <c r="A145" s="260"/>
      <c r="B145" s="261"/>
      <c r="C145" s="265" t="s">
        <v>372</v>
      </c>
      <c r="D145" s="266"/>
      <c r="E145" s="266"/>
      <c r="F145" s="266"/>
      <c r="G145" s="266"/>
      <c r="H145" s="266"/>
      <c r="I145" s="267"/>
    </row>
    <row r="146" spans="1:9" s="188" customFormat="1">
      <c r="A146" s="268" t="s">
        <v>136</v>
      </c>
      <c r="B146" s="270" t="s">
        <v>89</v>
      </c>
      <c r="C146" s="272" t="s">
        <v>49</v>
      </c>
      <c r="D146" s="273"/>
      <c r="E146" s="273"/>
      <c r="F146" s="273"/>
      <c r="G146" s="273"/>
      <c r="H146" s="273"/>
      <c r="I146" s="274"/>
    </row>
    <row r="147" spans="1:9" s="188" customFormat="1" ht="17.25" thickBot="1">
      <c r="A147" s="268"/>
      <c r="B147" s="270"/>
      <c r="C147" s="275" t="s">
        <v>90</v>
      </c>
      <c r="D147" s="276"/>
      <c r="E147" s="276"/>
      <c r="F147" s="276"/>
      <c r="G147" s="276"/>
      <c r="H147" s="276"/>
      <c r="I147" s="277"/>
    </row>
    <row r="148" spans="1:9" s="188" customFormat="1" ht="45.75" customHeight="1" thickBot="1">
      <c r="A148" s="248" t="s">
        <v>91</v>
      </c>
      <c r="B148" s="249"/>
      <c r="C148" s="183" t="s">
        <v>92</v>
      </c>
      <c r="D148" s="75">
        <v>1</v>
      </c>
      <c r="E148" s="75">
        <v>1</v>
      </c>
      <c r="F148" s="75">
        <v>1</v>
      </c>
      <c r="G148" s="76"/>
      <c r="H148" s="76"/>
      <c r="I148" s="77"/>
    </row>
    <row r="149" spans="1:9" s="188" customFormat="1" ht="39.75" customHeight="1" thickBot="1">
      <c r="A149" s="248" t="s">
        <v>93</v>
      </c>
      <c r="B149" s="249"/>
      <c r="C149" s="183"/>
      <c r="D149" s="78" t="s">
        <v>51</v>
      </c>
      <c r="E149" s="78" t="s">
        <v>51</v>
      </c>
      <c r="F149" s="78" t="s">
        <v>51</v>
      </c>
      <c r="G149" s="79">
        <f>SUM(Tavush!C46)</f>
        <v>41000</v>
      </c>
      <c r="H149" s="79">
        <f>SUM(Tavush!D46)</f>
        <v>41000</v>
      </c>
      <c r="I149" s="79">
        <f>SUM(Tavush!E46)</f>
        <v>41000</v>
      </c>
    </row>
    <row r="150" spans="1:9" s="188" customFormat="1" ht="17.25" thickBot="1">
      <c r="A150" s="248" t="s">
        <v>94</v>
      </c>
      <c r="B150" s="456"/>
      <c r="C150" s="249"/>
      <c r="D150" s="176"/>
      <c r="E150" s="176"/>
      <c r="F150" s="78"/>
      <c r="G150" s="81"/>
      <c r="H150" s="81"/>
      <c r="I150" s="77"/>
    </row>
    <row r="151" spans="1:9" s="188" customFormat="1">
      <c r="A151" s="457" t="s">
        <v>95</v>
      </c>
      <c r="B151" s="458"/>
      <c r="C151" s="458"/>
      <c r="D151" s="458"/>
      <c r="E151" s="458"/>
      <c r="F151" s="458"/>
      <c r="G151" s="458"/>
      <c r="H151" s="458"/>
      <c r="I151" s="459"/>
    </row>
    <row r="152" spans="1:9" s="188" customFormat="1" ht="17.25" thickBot="1">
      <c r="A152" s="460" t="s">
        <v>96</v>
      </c>
      <c r="B152" s="461"/>
      <c r="C152" s="461"/>
      <c r="D152" s="461"/>
      <c r="E152" s="461"/>
      <c r="F152" s="461"/>
      <c r="G152" s="461"/>
      <c r="H152" s="461"/>
      <c r="I152" s="462"/>
    </row>
    <row r="153" spans="1:9" s="188" customFormat="1">
      <c r="A153" s="250" t="s">
        <v>57</v>
      </c>
      <c r="B153" s="251"/>
      <c r="C153" s="251"/>
      <c r="D153" s="251"/>
      <c r="E153" s="251"/>
      <c r="F153" s="251"/>
      <c r="G153" s="252"/>
      <c r="H153" s="252"/>
      <c r="I153" s="253"/>
    </row>
    <row r="154" spans="1:9" s="188" customFormat="1" ht="17.25" thickBot="1">
      <c r="A154" s="254" t="s">
        <v>97</v>
      </c>
      <c r="B154" s="255"/>
      <c r="C154" s="255"/>
      <c r="D154" s="255"/>
      <c r="E154" s="255"/>
      <c r="F154" s="255"/>
      <c r="G154" s="256"/>
      <c r="H154" s="256"/>
      <c r="I154" s="257"/>
    </row>
    <row r="155" spans="1:9" s="188" customFormat="1">
      <c r="A155" s="250" t="s">
        <v>58</v>
      </c>
      <c r="B155" s="251"/>
      <c r="C155" s="251"/>
      <c r="D155" s="251"/>
      <c r="E155" s="251"/>
      <c r="F155" s="251"/>
      <c r="G155" s="252"/>
      <c r="H155" s="252"/>
      <c r="I155" s="253"/>
    </row>
    <row r="156" spans="1:9" s="188" customFormat="1" ht="57" customHeight="1" thickBot="1">
      <c r="A156" s="254" t="s">
        <v>98</v>
      </c>
      <c r="B156" s="255"/>
      <c r="C156" s="255"/>
      <c r="D156" s="255"/>
      <c r="E156" s="255"/>
      <c r="F156" s="255"/>
      <c r="G156" s="256"/>
      <c r="H156" s="256"/>
      <c r="I156" s="257"/>
    </row>
    <row r="157" spans="1:9" s="188" customFormat="1">
      <c r="A157" s="497" t="s">
        <v>45</v>
      </c>
      <c r="B157" s="498"/>
      <c r="C157" s="501" t="s">
        <v>24</v>
      </c>
      <c r="D157" s="502"/>
      <c r="E157" s="502"/>
      <c r="F157" s="502"/>
      <c r="G157" s="502"/>
      <c r="H157" s="502"/>
      <c r="I157" s="503"/>
    </row>
    <row r="158" spans="1:9" s="188" customFormat="1">
      <c r="A158" s="499"/>
      <c r="B158" s="500"/>
      <c r="C158" s="504" t="s">
        <v>370</v>
      </c>
      <c r="D158" s="505"/>
      <c r="E158" s="505"/>
      <c r="F158" s="505"/>
      <c r="G158" s="505"/>
      <c r="H158" s="505"/>
      <c r="I158" s="506"/>
    </row>
    <row r="159" spans="1:9" s="188" customFormat="1">
      <c r="A159" s="507" t="s">
        <v>147</v>
      </c>
      <c r="B159" s="508" t="s">
        <v>89</v>
      </c>
      <c r="C159" s="509" t="s">
        <v>49</v>
      </c>
      <c r="D159" s="510"/>
      <c r="E159" s="510"/>
      <c r="F159" s="510"/>
      <c r="G159" s="510"/>
      <c r="H159" s="510"/>
      <c r="I159" s="511"/>
    </row>
    <row r="160" spans="1:9" s="188" customFormat="1" ht="17.25" thickBot="1">
      <c r="A160" s="507"/>
      <c r="B160" s="508"/>
      <c r="C160" s="512" t="s">
        <v>145</v>
      </c>
      <c r="D160" s="513"/>
      <c r="E160" s="513"/>
      <c r="F160" s="513"/>
      <c r="G160" s="513"/>
      <c r="H160" s="513"/>
      <c r="I160" s="514"/>
    </row>
    <row r="161" spans="1:9" s="188" customFormat="1" ht="48" customHeight="1" thickBot="1">
      <c r="A161" s="515" t="s">
        <v>91</v>
      </c>
      <c r="B161" s="516"/>
      <c r="C161" s="183" t="s">
        <v>92</v>
      </c>
      <c r="D161" s="109">
        <v>1</v>
      </c>
      <c r="E161" s="109">
        <v>1</v>
      </c>
      <c r="F161" s="108">
        <v>1</v>
      </c>
      <c r="G161" s="94"/>
      <c r="H161" s="94"/>
      <c r="I161" s="95"/>
    </row>
    <row r="162" spans="1:9" s="188" customFormat="1" ht="39.75" customHeight="1" thickBot="1">
      <c r="A162" s="515" t="s">
        <v>93</v>
      </c>
      <c r="B162" s="516"/>
      <c r="C162" s="96"/>
      <c r="D162" s="93" t="s">
        <v>51</v>
      </c>
      <c r="E162" s="93" t="s">
        <v>51</v>
      </c>
      <c r="F162" s="93" t="s">
        <v>51</v>
      </c>
      <c r="G162" s="96">
        <f>Tavush!C47</f>
        <v>5000</v>
      </c>
      <c r="H162" s="96">
        <f>Tavush!D47</f>
        <v>5000</v>
      </c>
      <c r="I162" s="96">
        <f>Tavush!E47</f>
        <v>5000</v>
      </c>
    </row>
    <row r="163" spans="1:9" s="188" customFormat="1" ht="17.25" thickBot="1">
      <c r="A163" s="515" t="s">
        <v>94</v>
      </c>
      <c r="B163" s="517"/>
      <c r="C163" s="516"/>
      <c r="D163" s="179"/>
      <c r="E163" s="179"/>
      <c r="F163" s="93"/>
      <c r="G163" s="94"/>
      <c r="H163" s="94"/>
      <c r="I163" s="95"/>
    </row>
    <row r="164" spans="1:9" s="188" customFormat="1">
      <c r="A164" s="518" t="s">
        <v>95</v>
      </c>
      <c r="B164" s="519"/>
      <c r="C164" s="519"/>
      <c r="D164" s="519"/>
      <c r="E164" s="519"/>
      <c r="F164" s="519"/>
      <c r="G164" s="519"/>
      <c r="H164" s="519"/>
      <c r="I164" s="520"/>
    </row>
    <row r="165" spans="1:9" s="188" customFormat="1" ht="17.25" thickBot="1">
      <c r="A165" s="521" t="s">
        <v>146</v>
      </c>
      <c r="B165" s="522"/>
      <c r="C165" s="522"/>
      <c r="D165" s="522"/>
      <c r="E165" s="522"/>
      <c r="F165" s="522"/>
      <c r="G165" s="522"/>
      <c r="H165" s="522"/>
      <c r="I165" s="523"/>
    </row>
    <row r="166" spans="1:9" s="188" customFormat="1">
      <c r="A166" s="524" t="s">
        <v>57</v>
      </c>
      <c r="B166" s="525"/>
      <c r="C166" s="525"/>
      <c r="D166" s="525"/>
      <c r="E166" s="525"/>
      <c r="F166" s="525"/>
      <c r="G166" s="526"/>
      <c r="H166" s="526"/>
      <c r="I166" s="527"/>
    </row>
    <row r="167" spans="1:9" s="188" customFormat="1" ht="17.25" thickBot="1">
      <c r="A167" s="528" t="s">
        <v>97</v>
      </c>
      <c r="B167" s="529"/>
      <c r="C167" s="529"/>
      <c r="D167" s="529"/>
      <c r="E167" s="529"/>
      <c r="F167" s="529"/>
      <c r="G167" s="530"/>
      <c r="H167" s="530"/>
      <c r="I167" s="531"/>
    </row>
    <row r="168" spans="1:9" s="188" customFormat="1">
      <c r="A168" s="524" t="s">
        <v>58</v>
      </c>
      <c r="B168" s="525"/>
      <c r="C168" s="525"/>
      <c r="D168" s="525"/>
      <c r="E168" s="525"/>
      <c r="F168" s="525"/>
      <c r="G168" s="526"/>
      <c r="H168" s="526"/>
      <c r="I168" s="527"/>
    </row>
    <row r="169" spans="1:9" s="188" customFormat="1" ht="57" customHeight="1" thickBot="1">
      <c r="A169" s="528" t="s">
        <v>98</v>
      </c>
      <c r="B169" s="529"/>
      <c r="C169" s="529"/>
      <c r="D169" s="529"/>
      <c r="E169" s="529"/>
      <c r="F169" s="529"/>
      <c r="G169" s="530"/>
      <c r="H169" s="530"/>
      <c r="I169" s="531"/>
    </row>
    <row r="170" spans="1:9" s="188" customFormat="1">
      <c r="A170" s="497" t="s">
        <v>45</v>
      </c>
      <c r="B170" s="498"/>
      <c r="C170" s="501" t="s">
        <v>24</v>
      </c>
      <c r="D170" s="502"/>
      <c r="E170" s="502"/>
      <c r="F170" s="502"/>
      <c r="G170" s="502"/>
      <c r="H170" s="502"/>
      <c r="I170" s="503"/>
    </row>
    <row r="171" spans="1:9" s="188" customFormat="1">
      <c r="A171" s="499"/>
      <c r="B171" s="500"/>
      <c r="C171" s="504" t="s">
        <v>371</v>
      </c>
      <c r="D171" s="505"/>
      <c r="E171" s="505"/>
      <c r="F171" s="505"/>
      <c r="G171" s="505"/>
      <c r="H171" s="505"/>
      <c r="I171" s="506"/>
    </row>
    <row r="172" spans="1:9" s="188" customFormat="1">
      <c r="A172" s="507" t="s">
        <v>147</v>
      </c>
      <c r="B172" s="508" t="s">
        <v>89</v>
      </c>
      <c r="C172" s="509" t="s">
        <v>49</v>
      </c>
      <c r="D172" s="510"/>
      <c r="E172" s="510"/>
      <c r="F172" s="510"/>
      <c r="G172" s="510"/>
      <c r="H172" s="510"/>
      <c r="I172" s="511"/>
    </row>
    <row r="173" spans="1:9" s="188" customFormat="1" ht="17.25" customHeight="1" thickBot="1">
      <c r="A173" s="507"/>
      <c r="B173" s="508"/>
      <c r="C173" s="194" t="s">
        <v>359</v>
      </c>
      <c r="D173" s="180"/>
      <c r="E173" s="180"/>
      <c r="F173" s="180"/>
      <c r="G173" s="180"/>
      <c r="H173" s="180"/>
      <c r="I173" s="181"/>
    </row>
    <row r="174" spans="1:9" s="188" customFormat="1" ht="48" customHeight="1" thickBot="1">
      <c r="A174" s="515" t="s">
        <v>91</v>
      </c>
      <c r="B174" s="516"/>
      <c r="C174" s="183" t="s">
        <v>92</v>
      </c>
      <c r="D174" s="109">
        <v>1</v>
      </c>
      <c r="E174" s="109">
        <v>1</v>
      </c>
      <c r="F174" s="108">
        <v>1</v>
      </c>
      <c r="G174" s="94"/>
      <c r="H174" s="94"/>
      <c r="I174" s="95"/>
    </row>
    <row r="175" spans="1:9" s="188" customFormat="1" ht="39.75" customHeight="1" thickBot="1">
      <c r="A175" s="515" t="s">
        <v>93</v>
      </c>
      <c r="B175" s="516"/>
      <c r="C175" s="96"/>
      <c r="D175" s="93" t="s">
        <v>51</v>
      </c>
      <c r="E175" s="93" t="s">
        <v>51</v>
      </c>
      <c r="F175" s="93" t="s">
        <v>51</v>
      </c>
      <c r="G175" s="96">
        <f>Tavush!C60</f>
        <v>15000</v>
      </c>
      <c r="H175" s="96">
        <f>Tavush!D60</f>
        <v>15000</v>
      </c>
      <c r="I175" s="96">
        <f>Tavush!E60</f>
        <v>15000</v>
      </c>
    </row>
    <row r="176" spans="1:9" s="188" customFormat="1" ht="17.25" thickBot="1">
      <c r="A176" s="515" t="s">
        <v>94</v>
      </c>
      <c r="B176" s="517"/>
      <c r="C176" s="516"/>
      <c r="D176" s="179"/>
      <c r="E176" s="179"/>
      <c r="F176" s="93"/>
      <c r="G176" s="94"/>
      <c r="H176" s="94"/>
      <c r="I176" s="95"/>
    </row>
    <row r="177" spans="1:9" s="188" customFormat="1">
      <c r="A177" s="518" t="s">
        <v>95</v>
      </c>
      <c r="B177" s="519"/>
      <c r="C177" s="519"/>
      <c r="D177" s="519"/>
      <c r="E177" s="519"/>
      <c r="F177" s="519"/>
      <c r="G177" s="519"/>
      <c r="H177" s="519"/>
      <c r="I177" s="520"/>
    </row>
    <row r="178" spans="1:9" s="188" customFormat="1" ht="17.25" thickBot="1">
      <c r="A178" s="521" t="s">
        <v>146</v>
      </c>
      <c r="B178" s="522"/>
      <c r="C178" s="522"/>
      <c r="D178" s="522"/>
      <c r="E178" s="522"/>
      <c r="F178" s="522"/>
      <c r="G178" s="522"/>
      <c r="H178" s="522"/>
      <c r="I178" s="523"/>
    </row>
    <row r="179" spans="1:9" s="188" customFormat="1">
      <c r="A179" s="524" t="s">
        <v>57</v>
      </c>
      <c r="B179" s="525"/>
      <c r="C179" s="525"/>
      <c r="D179" s="525"/>
      <c r="E179" s="525"/>
      <c r="F179" s="525"/>
      <c r="G179" s="526"/>
      <c r="H179" s="526"/>
      <c r="I179" s="527"/>
    </row>
    <row r="180" spans="1:9" s="188" customFormat="1" ht="17.25" thickBot="1">
      <c r="A180" s="528" t="s">
        <v>97</v>
      </c>
      <c r="B180" s="529"/>
      <c r="C180" s="529"/>
      <c r="D180" s="529"/>
      <c r="E180" s="529"/>
      <c r="F180" s="529"/>
      <c r="G180" s="530"/>
      <c r="H180" s="530"/>
      <c r="I180" s="531"/>
    </row>
    <row r="181" spans="1:9" s="188" customFormat="1">
      <c r="A181" s="524" t="s">
        <v>58</v>
      </c>
      <c r="B181" s="525"/>
      <c r="C181" s="525"/>
      <c r="D181" s="525"/>
      <c r="E181" s="525"/>
      <c r="F181" s="525"/>
      <c r="G181" s="526"/>
      <c r="H181" s="526"/>
      <c r="I181" s="527"/>
    </row>
    <row r="182" spans="1:9" s="188" customFormat="1" ht="57.75" customHeight="1" thickBot="1">
      <c r="A182" s="528" t="s">
        <v>98</v>
      </c>
      <c r="B182" s="529"/>
      <c r="C182" s="529"/>
      <c r="D182" s="529"/>
      <c r="E182" s="529"/>
      <c r="F182" s="529"/>
      <c r="G182" s="530"/>
      <c r="H182" s="530"/>
      <c r="I182" s="531"/>
    </row>
  </sheetData>
  <mergeCells count="207">
    <mergeCell ref="A1:I1"/>
    <mergeCell ref="A3:I3"/>
    <mergeCell ref="A6:I6"/>
    <mergeCell ref="A8:B9"/>
    <mergeCell ref="C8:I8"/>
    <mergeCell ref="C9:I9"/>
    <mergeCell ref="A10:A11"/>
    <mergeCell ref="B10:B11"/>
    <mergeCell ref="C10:I10"/>
    <mergeCell ref="C11:I11"/>
    <mergeCell ref="A12:B12"/>
    <mergeCell ref="A13:B13"/>
    <mergeCell ref="A37:I37"/>
    <mergeCell ref="A38:I38"/>
    <mergeCell ref="A39:I39"/>
    <mergeCell ref="A22:I22"/>
    <mergeCell ref="A24:C26"/>
    <mergeCell ref="D24:I24"/>
    <mergeCell ref="D25:F25"/>
    <mergeCell ref="G25:I25"/>
    <mergeCell ref="A14:C14"/>
    <mergeCell ref="A15:I15"/>
    <mergeCell ref="A16:I16"/>
    <mergeCell ref="A17:I17"/>
    <mergeCell ref="A18:I18"/>
    <mergeCell ref="A19:I19"/>
    <mergeCell ref="A20:I20"/>
    <mergeCell ref="A27:B28"/>
    <mergeCell ref="C27:I27"/>
    <mergeCell ref="C28:I28"/>
    <mergeCell ref="A29:A30"/>
    <mergeCell ref="B29:B30"/>
    <mergeCell ref="C29:I29"/>
    <mergeCell ref="C30:I30"/>
    <mergeCell ref="A43:A44"/>
    <mergeCell ref="B43:B44"/>
    <mergeCell ref="C43:I43"/>
    <mergeCell ref="C44:I44"/>
    <mergeCell ref="A31:B31"/>
    <mergeCell ref="A32:I32"/>
    <mergeCell ref="A33:I33"/>
    <mergeCell ref="A34:I34"/>
    <mergeCell ref="A35:B35"/>
    <mergeCell ref="C35:I35"/>
    <mergeCell ref="A41:B42"/>
    <mergeCell ref="C41:I41"/>
    <mergeCell ref="C42:I42"/>
    <mergeCell ref="A40:I40"/>
    <mergeCell ref="A36:B36"/>
    <mergeCell ref="A52:I52"/>
    <mergeCell ref="A53:I53"/>
    <mergeCell ref="A54:I54"/>
    <mergeCell ref="A56:I56"/>
    <mergeCell ref="A45:B45"/>
    <mergeCell ref="A46:I46"/>
    <mergeCell ref="A47:I47"/>
    <mergeCell ref="A48:I48"/>
    <mergeCell ref="A49:B49"/>
    <mergeCell ref="C49:I49"/>
    <mergeCell ref="A50:B50"/>
    <mergeCell ref="A51:I51"/>
    <mergeCell ref="A58:I58"/>
    <mergeCell ref="A59:C61"/>
    <mergeCell ref="D59:I59"/>
    <mergeCell ref="D60:F60"/>
    <mergeCell ref="G60:I60"/>
    <mergeCell ref="A62:B64"/>
    <mergeCell ref="C62:I62"/>
    <mergeCell ref="C63:I63"/>
    <mergeCell ref="C64:I64"/>
    <mergeCell ref="C65:I65"/>
    <mergeCell ref="A66:B67"/>
    <mergeCell ref="A68:B68"/>
    <mergeCell ref="A69:C69"/>
    <mergeCell ref="A70:B70"/>
    <mergeCell ref="A71:B71"/>
    <mergeCell ref="A76:B78"/>
    <mergeCell ref="C76:I76"/>
    <mergeCell ref="C77:I77"/>
    <mergeCell ref="C78:I78"/>
    <mergeCell ref="A73:I73"/>
    <mergeCell ref="A74:I74"/>
    <mergeCell ref="A75:I75"/>
    <mergeCell ref="A72:I72"/>
    <mergeCell ref="A85:I85"/>
    <mergeCell ref="A86:I86"/>
    <mergeCell ref="A87:I87"/>
    <mergeCell ref="A88:I88"/>
    <mergeCell ref="A89:B90"/>
    <mergeCell ref="C89:I89"/>
    <mergeCell ref="C90:I90"/>
    <mergeCell ref="C79:I79"/>
    <mergeCell ref="A80:B80"/>
    <mergeCell ref="A81:B81"/>
    <mergeCell ref="A82:C82"/>
    <mergeCell ref="A83:B83"/>
    <mergeCell ref="A84:B84"/>
    <mergeCell ref="A95:C95"/>
    <mergeCell ref="A96:B96"/>
    <mergeCell ref="A97:B97"/>
    <mergeCell ref="A98:I98"/>
    <mergeCell ref="A99:I99"/>
    <mergeCell ref="A100:I100"/>
    <mergeCell ref="A91:A92"/>
    <mergeCell ref="B91:B92"/>
    <mergeCell ref="C91:I91"/>
    <mergeCell ref="C92:I92"/>
    <mergeCell ref="A93:B93"/>
    <mergeCell ref="A94:B94"/>
    <mergeCell ref="A106:B106"/>
    <mergeCell ref="A107:B107"/>
    <mergeCell ref="A108:C108"/>
    <mergeCell ref="A109:B109"/>
    <mergeCell ref="A110:B110"/>
    <mergeCell ref="A111:I111"/>
    <mergeCell ref="A101:I101"/>
    <mergeCell ref="A102:B104"/>
    <mergeCell ref="C102:I102"/>
    <mergeCell ref="C103:I103"/>
    <mergeCell ref="C104:I104"/>
    <mergeCell ref="C105:I105"/>
    <mergeCell ref="A117:A118"/>
    <mergeCell ref="B117:B118"/>
    <mergeCell ref="C117:I117"/>
    <mergeCell ref="C118:I118"/>
    <mergeCell ref="A119:B119"/>
    <mergeCell ref="A120:B120"/>
    <mergeCell ref="A112:I112"/>
    <mergeCell ref="A113:I113"/>
    <mergeCell ref="A114:I114"/>
    <mergeCell ref="A115:B116"/>
    <mergeCell ref="C115:I115"/>
    <mergeCell ref="C116:I116"/>
    <mergeCell ref="A128:C130"/>
    <mergeCell ref="D128:I128"/>
    <mergeCell ref="D129:F129"/>
    <mergeCell ref="G129:I129"/>
    <mergeCell ref="A131:B132"/>
    <mergeCell ref="C131:I131"/>
    <mergeCell ref="C132:I132"/>
    <mergeCell ref="A127:I127"/>
    <mergeCell ref="A121:C121"/>
    <mergeCell ref="A122:B122"/>
    <mergeCell ref="A123:B123"/>
    <mergeCell ref="A124:I124"/>
    <mergeCell ref="A125:I125"/>
    <mergeCell ref="A126:I126"/>
    <mergeCell ref="C157:I157"/>
    <mergeCell ref="C158:I158"/>
    <mergeCell ref="A159:A160"/>
    <mergeCell ref="B159:B160"/>
    <mergeCell ref="A133:A134"/>
    <mergeCell ref="B133:B134"/>
    <mergeCell ref="C133:I133"/>
    <mergeCell ref="C134:I134"/>
    <mergeCell ref="A135:B135"/>
    <mergeCell ref="A136:B136"/>
    <mergeCell ref="A137:C137"/>
    <mergeCell ref="A138:I138"/>
    <mergeCell ref="A139:I139"/>
    <mergeCell ref="A140:I140"/>
    <mergeCell ref="A141:I141"/>
    <mergeCell ref="A142:I142"/>
    <mergeCell ref="A143:I143"/>
    <mergeCell ref="A144:B145"/>
    <mergeCell ref="C144:I144"/>
    <mergeCell ref="C145:I145"/>
    <mergeCell ref="A146:A147"/>
    <mergeCell ref="B146:B147"/>
    <mergeCell ref="C146:I146"/>
    <mergeCell ref="C147:I147"/>
    <mergeCell ref="A148:B148"/>
    <mergeCell ref="A149:B149"/>
    <mergeCell ref="A150:C150"/>
    <mergeCell ref="A151:I151"/>
    <mergeCell ref="A152:I152"/>
    <mergeCell ref="A153:I153"/>
    <mergeCell ref="A170:B171"/>
    <mergeCell ref="C170:I170"/>
    <mergeCell ref="C171:I171"/>
    <mergeCell ref="A163:C163"/>
    <mergeCell ref="A164:I164"/>
    <mergeCell ref="A165:I165"/>
    <mergeCell ref="A166:I166"/>
    <mergeCell ref="A167:I167"/>
    <mergeCell ref="A168:I168"/>
    <mergeCell ref="A169:I169"/>
    <mergeCell ref="A154:I154"/>
    <mergeCell ref="A155:I155"/>
    <mergeCell ref="A156:I156"/>
    <mergeCell ref="C159:I159"/>
    <mergeCell ref="C160:I160"/>
    <mergeCell ref="A161:B161"/>
    <mergeCell ref="A162:B162"/>
    <mergeCell ref="A157:B158"/>
    <mergeCell ref="A181:I181"/>
    <mergeCell ref="A182:I182"/>
    <mergeCell ref="A172:A173"/>
    <mergeCell ref="B172:B173"/>
    <mergeCell ref="C172:I172"/>
    <mergeCell ref="A174:B174"/>
    <mergeCell ref="A175:B175"/>
    <mergeCell ref="A176:C176"/>
    <mergeCell ref="A177:I177"/>
    <mergeCell ref="A178:I178"/>
    <mergeCell ref="A179:I179"/>
    <mergeCell ref="A180:I180"/>
  </mergeCells>
  <pageMargins left="0.23622047244094491" right="0.23622047244094491" top="0.15748031496062992" bottom="0.19685039370078741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A11" sqref="A11:XFD48"/>
    </sheetView>
  </sheetViews>
  <sheetFormatPr defaultRowHeight="15.75"/>
  <cols>
    <col min="1" max="1" width="44.140625" style="188" customWidth="1"/>
    <col min="2" max="2" width="16.140625" style="188" customWidth="1"/>
    <col min="3" max="3" width="24.140625" style="188" customWidth="1"/>
    <col min="4" max="4" width="21.7109375" style="188" customWidth="1"/>
    <col min="5" max="5" width="25.42578125" style="209" customWidth="1"/>
    <col min="6" max="6" width="9.85546875" style="188" bestFit="1" customWidth="1"/>
    <col min="7" max="16384" width="9.140625" style="188"/>
  </cols>
  <sheetData>
    <row r="1" spans="1:6" ht="16.5">
      <c r="A1" s="589" t="s">
        <v>22</v>
      </c>
      <c r="B1" s="589"/>
      <c r="C1" s="589"/>
      <c r="D1" s="589"/>
      <c r="E1" s="589"/>
    </row>
    <row r="2" spans="1:6" ht="16.5">
      <c r="A2" s="589" t="s">
        <v>2</v>
      </c>
      <c r="B2" s="589"/>
      <c r="C2" s="589"/>
      <c r="D2" s="589"/>
      <c r="E2" s="589"/>
    </row>
    <row r="3" spans="1:6" ht="16.5">
      <c r="A3" s="589" t="s">
        <v>451</v>
      </c>
      <c r="B3" s="589"/>
      <c r="C3" s="589"/>
      <c r="D3" s="589"/>
      <c r="E3" s="589"/>
    </row>
    <row r="4" spans="1:6" ht="18">
      <c r="A4" s="206"/>
      <c r="B4" s="206"/>
      <c r="C4" s="206"/>
      <c r="D4" s="206"/>
      <c r="E4" s="207"/>
    </row>
    <row r="5" spans="1:6" ht="39.75" customHeight="1">
      <c r="A5" s="590" t="s">
        <v>23</v>
      </c>
      <c r="B5" s="590"/>
      <c r="C5" s="590"/>
      <c r="D5" s="590"/>
      <c r="E5" s="590"/>
    </row>
    <row r="6" spans="1:6" ht="18">
      <c r="A6" s="206"/>
      <c r="B6" s="206"/>
      <c r="C6" s="206"/>
      <c r="D6" s="206"/>
      <c r="E6" s="207"/>
    </row>
    <row r="8" spans="1:6" ht="35.25" customHeight="1">
      <c r="A8" s="591" t="s">
        <v>24</v>
      </c>
      <c r="B8" s="592" t="s">
        <v>25</v>
      </c>
      <c r="C8" s="592" t="s">
        <v>26</v>
      </c>
      <c r="D8" s="594" t="s">
        <v>27</v>
      </c>
      <c r="E8" s="595"/>
    </row>
    <row r="9" spans="1:6" ht="18">
      <c r="A9" s="591"/>
      <c r="B9" s="593"/>
      <c r="C9" s="593"/>
      <c r="D9" s="201" t="s">
        <v>28</v>
      </c>
      <c r="E9" s="19" t="s">
        <v>29</v>
      </c>
    </row>
    <row r="10" spans="1:6" ht="17.25">
      <c r="A10" s="586" t="s">
        <v>30</v>
      </c>
      <c r="B10" s="587"/>
      <c r="C10" s="587"/>
      <c r="D10" s="588"/>
      <c r="E10" s="164" t="e">
        <f>#REF!+#REF!+#REF!+#REF!+#REF!+#REF!+#REF!+#REF!+#REF!+E11</f>
        <v>#REF!</v>
      </c>
      <c r="F10" s="193"/>
    </row>
    <row r="11" spans="1:6" ht="17.25">
      <c r="A11" s="585" t="s">
        <v>36</v>
      </c>
      <c r="B11" s="585"/>
      <c r="C11" s="585"/>
      <c r="D11" s="585"/>
      <c r="E11" s="6">
        <f>SUM(E12:E14)</f>
        <v>521400</v>
      </c>
    </row>
    <row r="12" spans="1:6" ht="33">
      <c r="A12" s="208" t="s">
        <v>31</v>
      </c>
      <c r="B12" s="20" t="s">
        <v>32</v>
      </c>
      <c r="C12" s="20" t="s">
        <v>33</v>
      </c>
      <c r="D12" s="20">
        <v>1</v>
      </c>
      <c r="E12" s="21">
        <f>Tavush!E15</f>
        <v>434400</v>
      </c>
    </row>
    <row r="13" spans="1:6" ht="33">
      <c r="A13" s="205" t="s">
        <v>34</v>
      </c>
      <c r="B13" s="20" t="s">
        <v>32</v>
      </c>
      <c r="C13" s="20" t="s">
        <v>33</v>
      </c>
      <c r="D13" s="20">
        <v>1</v>
      </c>
      <c r="E13" s="21">
        <f>Tavush!E10</f>
        <v>67000</v>
      </c>
    </row>
    <row r="14" spans="1:6" ht="49.5">
      <c r="A14" s="205" t="s">
        <v>35</v>
      </c>
      <c r="B14" s="20" t="s">
        <v>32</v>
      </c>
      <c r="C14" s="20" t="s">
        <v>33</v>
      </c>
      <c r="D14" s="20">
        <v>1</v>
      </c>
      <c r="E14" s="22">
        <f>Tavush!E67</f>
        <v>20000</v>
      </c>
    </row>
  </sheetData>
  <mergeCells count="10">
    <mergeCell ref="A1:E1"/>
    <mergeCell ref="A2:E2"/>
    <mergeCell ref="A3:E3"/>
    <mergeCell ref="A5:E5"/>
    <mergeCell ref="A8:A9"/>
    <mergeCell ref="B8:B9"/>
    <mergeCell ref="C8:C9"/>
    <mergeCell ref="D8:E8"/>
    <mergeCell ref="A10:D10"/>
    <mergeCell ref="A11:D11"/>
  </mergeCells>
  <pageMargins left="0.25" right="0.2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Aragatsotn</vt:lpstr>
      <vt:lpstr>Aragac crag</vt:lpstr>
      <vt:lpstr>Ararat</vt:lpstr>
      <vt:lpstr>Ararat crag</vt:lpstr>
      <vt:lpstr>Armavir</vt:lpstr>
      <vt:lpstr>Tavush</vt:lpstr>
      <vt:lpstr>ԸՆԴԱՄԵՆԸ</vt:lpstr>
      <vt:lpstr>Tavush crag</vt:lpstr>
      <vt:lpstr>Gnum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2011-08-11T06:12:28Z</cp:lastPrinted>
  <dcterms:created xsi:type="dcterms:W3CDTF">2006-09-16T00:00:00Z</dcterms:created>
  <dcterms:modified xsi:type="dcterms:W3CDTF">2012-09-26T13:09:45Z</dcterms:modified>
</cp:coreProperties>
</file>